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updateLinks="never" codeName="ThisWorkbook" defaultThemeVersion="124226"/>
  <mc:AlternateContent xmlns:mc="http://schemas.openxmlformats.org/markup-compatibility/2006">
    <mc:Choice Requires="x15">
      <x15ac:absPath xmlns:x15ac="http://schemas.microsoft.com/office/spreadsheetml/2010/11/ac" url="https://northpeacehousingfoundation-my.sharepoint.com/personal/tammy_menssa_nphf_ca/Documents/Documents/Business Plan/2023-2025/Year 1 2023-2025/SUBMISSION/"/>
    </mc:Choice>
  </mc:AlternateContent>
  <xr:revisionPtr revIDLastSave="0" documentId="8_{ACCCD61F-910A-4BE8-89BB-51925D77ED16}" xr6:coauthVersionLast="47" xr6:coauthVersionMax="47" xr10:uidLastSave="{00000000-0000-0000-0000-000000000000}"/>
  <workbookProtection workbookAlgorithmName="SHA-512" workbookHashValue="lD3nibsKYG4lbCQjgV/7yVFw3zHNPyeWUkq9355c5FtjT1kT//yCmCDi9yhd32b61lNnHYNyJv90eEhWd7tfRQ==" workbookSaltValue="OerrmoGPhE+EKIPFPl2VFA==" workbookSpinCount="100000" lockStructure="1"/>
  <bookViews>
    <workbookView xWindow="-120" yWindow="-120" windowWidth="29040" windowHeight="15840" tabRatio="615" firstSheet="1" activeTab="1" xr2:uid="{00000000-000D-0000-FFFF-FFFF00000000}"/>
  </bookViews>
  <sheets>
    <sheet name="Instructions" sheetId="1" r:id="rId1"/>
    <sheet name="Summary" sheetId="122" r:id="rId2"/>
    <sheet name="Social Housing" sheetId="121" r:id="rId3"/>
    <sheet name="Lodge" sheetId="43" r:id="rId4"/>
    <sheet name="Affordable Housing" sheetId="123" r:id="rId5"/>
    <sheet name="Private Non Profit" sheetId="133" r:id="rId6"/>
    <sheet name="Other Housing" sheetId="124" r:id="rId7"/>
    <sheet name="List" sheetId="116" state="hidden"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asd" localSheetId="4">'[1]Related Party Qtr1 2008-09'!#REF!</definedName>
    <definedName name="_asd" localSheetId="6">'[1]Related Party Qtr1 2008-09'!#REF!</definedName>
    <definedName name="_asd" localSheetId="5">'[1]Related Party Qtr1 2008-09'!#REF!</definedName>
    <definedName name="_asd" localSheetId="2">'[1]Related Party Qtr1 2008-09'!#REF!</definedName>
    <definedName name="_asd" localSheetId="1">'[1]Related Party Qtr1 2008-09'!#REF!</definedName>
    <definedName name="_asd">'[1]Related Party Qtr1 2008-09'!#REF!</definedName>
    <definedName name="_housingandurbanaffairs" localSheetId="4">#REF!</definedName>
    <definedName name="_housingandurbanaffairs" localSheetId="6">#REF!</definedName>
    <definedName name="_housingandurbanaffairs" localSheetId="5">#REF!</definedName>
    <definedName name="_housingandurbanaffairs" localSheetId="2">#REF!</definedName>
    <definedName name="_housingandurbanaffairs" localSheetId="1">#REF!</definedName>
    <definedName name="_housingandurbanaffairs">#REF!</definedName>
    <definedName name="_LYN1" localSheetId="4">#REF!</definedName>
    <definedName name="_LYN1" localSheetId="6">#REF!</definedName>
    <definedName name="_LYN1" localSheetId="5">#REF!</definedName>
    <definedName name="_LYN1" localSheetId="2">#REF!</definedName>
    <definedName name="_LYN1" localSheetId="1">#REF!</definedName>
    <definedName name="_LYN1">#REF!</definedName>
    <definedName name="_OP3" localSheetId="4">#REF!</definedName>
    <definedName name="_OP3" localSheetId="6">#REF!</definedName>
    <definedName name="_OP3" localSheetId="5">#REF!</definedName>
    <definedName name="_OP3" localSheetId="2">#REF!</definedName>
    <definedName name="_OP3" localSheetId="1">#REF!</definedName>
    <definedName name="_OP3">#REF!</definedName>
    <definedName name="ACF" localSheetId="4">#REF!</definedName>
    <definedName name="ACF" localSheetId="6">#REF!</definedName>
    <definedName name="ACF" localSheetId="5">#REF!</definedName>
    <definedName name="ACF" localSheetId="2">#REF!</definedName>
    <definedName name="ACF" localSheetId="1">#REF!</definedName>
    <definedName name="ACF">#REF!</definedName>
    <definedName name="AFLASAF_REV" localSheetId="4">#REF!</definedName>
    <definedName name="AFLASAF_REV" localSheetId="6">#REF!</definedName>
    <definedName name="AFLASAF_REV" localSheetId="5">#REF!</definedName>
    <definedName name="AFLASAF_REV" localSheetId="2">#REF!</definedName>
    <definedName name="AFLASAF_REV" localSheetId="1">#REF!</definedName>
    <definedName name="AFLASAF_REV">#REF!</definedName>
    <definedName name="AFSC_REV" localSheetId="4">#REF!</definedName>
    <definedName name="AFSC_REV" localSheetId="6">#REF!</definedName>
    <definedName name="AFSC_REV" localSheetId="5">#REF!</definedName>
    <definedName name="AFSC_REV" localSheetId="2">#REF!</definedName>
    <definedName name="AFSC_REV" localSheetId="1">#REF!</definedName>
    <definedName name="AFSC_REV">#REF!</definedName>
    <definedName name="AOC_REV" localSheetId="4">#REF!</definedName>
    <definedName name="AOC_REV" localSheetId="6">#REF!</definedName>
    <definedName name="AOC_REV" localSheetId="5">#REF!</definedName>
    <definedName name="AOC_REV" localSheetId="2">#REF!</definedName>
    <definedName name="AOC_REV" localSheetId="1">#REF!</definedName>
    <definedName name="AOC_REV">#REF!</definedName>
    <definedName name="aoc_revv" localSheetId="4">#REF!</definedName>
    <definedName name="aoc_revv" localSheetId="6">#REF!</definedName>
    <definedName name="aoc_revv" localSheetId="5">#REF!</definedName>
    <definedName name="aoc_revv" localSheetId="2">#REF!</definedName>
    <definedName name="aoc_revv" localSheetId="1">#REF!</definedName>
    <definedName name="aoc_revv">#REF!</definedName>
    <definedName name="ASD" localSheetId="4">'[2]Related Party Qtr1 2008-09'!#REF!</definedName>
    <definedName name="ASD" localSheetId="6">'[2]Related Party Qtr1 2008-09'!#REF!</definedName>
    <definedName name="ASD" localSheetId="5">'[2]Related Party Qtr1 2008-09'!#REF!</definedName>
    <definedName name="ASD" localSheetId="2">'[2]Related Party Qtr1 2008-09'!#REF!</definedName>
    <definedName name="ASD" localSheetId="1">'[2]Related Party Qtr1 2008-09'!#REF!</definedName>
    <definedName name="ASD">'[2]Related Party Qtr1 2008-09'!#REF!</definedName>
    <definedName name="asfc_revv" localSheetId="4">#REF!</definedName>
    <definedName name="asfc_revv" localSheetId="6">#REF!</definedName>
    <definedName name="asfc_revv" localSheetId="5">#REF!</definedName>
    <definedName name="asfc_revv" localSheetId="2">#REF!</definedName>
    <definedName name="asfc_revv" localSheetId="1">#REF!</definedName>
    <definedName name="asfc_revv">#REF!</definedName>
    <definedName name="ASFF_REV" localSheetId="4">#REF!</definedName>
    <definedName name="ASFF_REV" localSheetId="6">#REF!</definedName>
    <definedName name="ASFF_REV" localSheetId="5">#REF!</definedName>
    <definedName name="ASFF_REV" localSheetId="2">#REF!</definedName>
    <definedName name="ASFF_REV" localSheetId="1">#REF!</definedName>
    <definedName name="ASFF_REV">#REF!</definedName>
    <definedName name="asff_revv" localSheetId="4">#REF!</definedName>
    <definedName name="asff_revv" localSheetId="6">#REF!</definedName>
    <definedName name="asff_revv" localSheetId="5">#REF!</definedName>
    <definedName name="asff_revv" localSheetId="2">#REF!</definedName>
    <definedName name="asff_revv" localSheetId="1">#REF!</definedName>
    <definedName name="asff_revv">#REF!</definedName>
    <definedName name="BAR" localSheetId="4">#REF!</definedName>
    <definedName name="BAR" localSheetId="6">#REF!</definedName>
    <definedName name="BAR" localSheetId="5">#REF!</definedName>
    <definedName name="BAR" localSheetId="2">#REF!</definedName>
    <definedName name="BAR" localSheetId="1">#REF!</definedName>
    <definedName name="BAR">#REF!</definedName>
    <definedName name="BEA" localSheetId="4">#REF!</definedName>
    <definedName name="BEA" localSheetId="6">#REF!</definedName>
    <definedName name="BEA" localSheetId="5">#REF!</definedName>
    <definedName name="BEA" localSheetId="2">#REF!</definedName>
    <definedName name="BEA" localSheetId="1">#REF!</definedName>
    <definedName name="BEA">#REF!</definedName>
    <definedName name="BLPH90" hidden="1">[3]Data!$A$3</definedName>
    <definedName name="BLPH91" hidden="1">[3]Data!$D$3</definedName>
    <definedName name="BLPH92" hidden="1">[3]Data!$G$3</definedName>
    <definedName name="BLPH93" hidden="1">[3]Data!$J$3</definedName>
    <definedName name="BNH" localSheetId="4">#REF!</definedName>
    <definedName name="BNH" localSheetId="6">#REF!</definedName>
    <definedName name="BNH" localSheetId="5">#REF!</definedName>
    <definedName name="BNH" localSheetId="2">#REF!</definedName>
    <definedName name="BNH" localSheetId="1">#REF!</definedName>
    <definedName name="BNH">#REF!</definedName>
    <definedName name="BNHH" localSheetId="4">#REF!</definedName>
    <definedName name="BNHH" localSheetId="6">#REF!</definedName>
    <definedName name="BNHH" localSheetId="5">#REF!</definedName>
    <definedName name="BNHH" localSheetId="2">#REF!</definedName>
    <definedName name="BNHH" localSheetId="1">#REF!</definedName>
    <definedName name="BNHH">#REF!</definedName>
    <definedName name="BRF" localSheetId="4">#REF!</definedName>
    <definedName name="BRF" localSheetId="6">#REF!</definedName>
    <definedName name="BRF" localSheetId="5">#REF!</definedName>
    <definedName name="BRF" localSheetId="2">#REF!</definedName>
    <definedName name="BRF" localSheetId="1">#REF!</definedName>
    <definedName name="BRF">#REF!</definedName>
    <definedName name="BUs">[4]BU!$A$1:$A$4</definedName>
    <definedName name="BVR" localSheetId="4">#REF!</definedName>
    <definedName name="BVR" localSheetId="6">#REF!</definedName>
    <definedName name="BVR" localSheetId="5">#REF!</definedName>
    <definedName name="BVR" localSheetId="2">#REF!</definedName>
    <definedName name="BVR" localSheetId="1">#REF!</definedName>
    <definedName name="BVR">#REF!</definedName>
    <definedName name="BZF" localSheetId="4">#REF!</definedName>
    <definedName name="BZF" localSheetId="6">#REF!</definedName>
    <definedName name="BZF" localSheetId="5">#REF!</definedName>
    <definedName name="BZF" localSheetId="2">#REF!</definedName>
    <definedName name="BZF" localSheetId="1">#REF!</definedName>
    <definedName name="BZF">#REF!</definedName>
    <definedName name="capasspurch" localSheetId="4">#REF!</definedName>
    <definedName name="capasspurch" localSheetId="6">#REF!</definedName>
    <definedName name="capasspurch" localSheetId="5">#REF!</definedName>
    <definedName name="capasspurch" localSheetId="2">#REF!</definedName>
    <definedName name="capasspurch" localSheetId="1">#REF!</definedName>
    <definedName name="capasspurch">#REF!</definedName>
    <definedName name="CapAsstPurch" localSheetId="4">#REF!</definedName>
    <definedName name="CapAsstPurch" localSheetId="6">#REF!</definedName>
    <definedName name="CapAsstPurch" localSheetId="5">#REF!</definedName>
    <definedName name="CapAsstPurch" localSheetId="2">#REF!</definedName>
    <definedName name="CapAsstPurch" localSheetId="1">#REF!</definedName>
    <definedName name="CapAsstPurch">#REF!</definedName>
    <definedName name="capcode" localSheetId="4">#REF!</definedName>
    <definedName name="capcode" localSheetId="6">#REF!</definedName>
    <definedName name="capcode" localSheetId="5">#REF!</definedName>
    <definedName name="capcode" localSheetId="2">#REF!</definedName>
    <definedName name="capcode" localSheetId="1">#REF!</definedName>
    <definedName name="capcode">#REF!</definedName>
    <definedName name="capcodee" localSheetId="4">#REF!</definedName>
    <definedName name="capcodee" localSheetId="6">#REF!</definedName>
    <definedName name="capcodee" localSheetId="5">#REF!</definedName>
    <definedName name="capcodee" localSheetId="2">#REF!</definedName>
    <definedName name="capcodee" localSheetId="1">#REF!</definedName>
    <definedName name="capcodee">#REF!</definedName>
    <definedName name="CAS" localSheetId="4">#REF!</definedName>
    <definedName name="CAS" localSheetId="6">#REF!</definedName>
    <definedName name="CAS" localSheetId="5">#REF!</definedName>
    <definedName name="CAS" localSheetId="2">#REF!</definedName>
    <definedName name="CAS" localSheetId="1">#REF!</definedName>
    <definedName name="CAS">#REF!</definedName>
    <definedName name="catcode" localSheetId="4">#REF!</definedName>
    <definedName name="catcode" localSheetId="6">#REF!</definedName>
    <definedName name="catcode" localSheetId="5">#REF!</definedName>
    <definedName name="catcode" localSheetId="2">#REF!</definedName>
    <definedName name="catcode" localSheetId="1">#REF!</definedName>
    <definedName name="catcode">#REF!</definedName>
    <definedName name="catcode1" localSheetId="4">#REF!</definedName>
    <definedName name="catcode1" localSheetId="6">#REF!</definedName>
    <definedName name="catcode1" localSheetId="5">#REF!</definedName>
    <definedName name="catcode1" localSheetId="2">#REF!</definedName>
    <definedName name="catcode1" localSheetId="1">#REF!</definedName>
    <definedName name="catcode1">#REF!</definedName>
    <definedName name="CBA" localSheetId="4">#REF!</definedName>
    <definedName name="CBA" localSheetId="6">#REF!</definedName>
    <definedName name="CBA" localSheetId="5">#REF!</definedName>
    <definedName name="CBA" localSheetId="2">#REF!</definedName>
    <definedName name="CBA" localSheetId="1">#REF!</definedName>
    <definedName name="CBA">#REF!</definedName>
    <definedName name="CKF" localSheetId="4">#REF!</definedName>
    <definedName name="CKF" localSheetId="6">#REF!</definedName>
    <definedName name="CKF" localSheetId="5">#REF!</definedName>
    <definedName name="CKF" localSheetId="2">#REF!</definedName>
    <definedName name="CKF" localSheetId="1">#REF!</definedName>
    <definedName name="CKF">#REF!</definedName>
    <definedName name="CMF" localSheetId="4">#REF!</definedName>
    <definedName name="CMF" localSheetId="6">#REF!</definedName>
    <definedName name="CMF" localSheetId="5">#REF!</definedName>
    <definedName name="CMF" localSheetId="2">#REF!</definedName>
    <definedName name="CMF" localSheetId="1">#REF!</definedName>
    <definedName name="CMF">#REF!</definedName>
    <definedName name="CNP" localSheetId="4">#REF!</definedName>
    <definedName name="CNP" localSheetId="6">#REF!</definedName>
    <definedName name="CNP" localSheetId="5">#REF!</definedName>
    <definedName name="CNP" localSheetId="2">#REF!</definedName>
    <definedName name="CNP" localSheetId="1">#REF!</definedName>
    <definedName name="CNP">#REF!</definedName>
    <definedName name="Column10">[4]C10!$A$1:$A$4</definedName>
    <definedName name="Column11">[4]C11!$A$1:$A$4</definedName>
    <definedName name="CSH" localSheetId="4">#REF!</definedName>
    <definedName name="CSH" localSheetId="6">#REF!</definedName>
    <definedName name="CSH" localSheetId="5">#REF!</definedName>
    <definedName name="CSH" localSheetId="2">#REF!</definedName>
    <definedName name="CSH" localSheetId="1">#REF!</definedName>
    <definedName name="CSH">#REF!</definedName>
    <definedName name="CVF" localSheetId="4">#REF!</definedName>
    <definedName name="CVF" localSheetId="6">#REF!</definedName>
    <definedName name="CVF" localSheetId="5">#REF!</definedName>
    <definedName name="CVF" localSheetId="2">#REF!</definedName>
    <definedName name="CVF" localSheetId="1">#REF!</definedName>
    <definedName name="CVF">#REF!</definedName>
    <definedName name="DAIRY_REV" localSheetId="4">#REF!</definedName>
    <definedName name="DAIRY_REV" localSheetId="6">#REF!</definedName>
    <definedName name="DAIRY_REV" localSheetId="5">#REF!</definedName>
    <definedName name="DAIRY_REV" localSheetId="2">#REF!</definedName>
    <definedName name="DAIRY_REV" localSheetId="1">#REF!</definedName>
    <definedName name="DAIRY_REV">#REF!</definedName>
    <definedName name="dairy_rev1" localSheetId="4">#REF!</definedName>
    <definedName name="dairy_rev1" localSheetId="6">#REF!</definedName>
    <definedName name="dairy_rev1" localSheetId="5">#REF!</definedName>
    <definedName name="dairy_rev1" localSheetId="2">#REF!</definedName>
    <definedName name="dairy_rev1" localSheetId="1">#REF!</definedName>
    <definedName name="dairy_rev1">#REF!</definedName>
    <definedName name="data" localSheetId="4">'[5]Report 2'!#REF!</definedName>
    <definedName name="data" localSheetId="6">'[5]Report 2'!#REF!</definedName>
    <definedName name="data" localSheetId="5">'[5]Report 2'!#REF!</definedName>
    <definedName name="data" localSheetId="2">'[5]Report 2'!#REF!</definedName>
    <definedName name="data" localSheetId="1">'[5]Report 2'!#REF!</definedName>
    <definedName name="data">'[5]Report 2'!#REF!</definedName>
    <definedName name="data1" localSheetId="4">'[6]AA-Audit Adj.-Cptl bdgt ID''d'!#REF!</definedName>
    <definedName name="data1" localSheetId="6">'[6]AA-Audit Adj.-Cptl bdgt ID''d'!#REF!</definedName>
    <definedName name="data1" localSheetId="5">'[6]AA-Audit Adj.-Cptl bdgt ID''d'!#REF!</definedName>
    <definedName name="data1" localSheetId="2">'[6]AA-Audit Adj.-Cptl bdgt ID''d'!#REF!</definedName>
    <definedName name="data1" localSheetId="1">'[6]AA-Audit Adj.-Cptl bdgt ID''d'!#REF!</definedName>
    <definedName name="data1">'[6]AA-Audit Adj.-Cptl bdgt ID''d'!#REF!</definedName>
    <definedName name="data2" localSheetId="4">'[7]AA-Audit Adj.-Cptl bdgt ID''d'!#REF!</definedName>
    <definedName name="data2" localSheetId="6">'[7]AA-Audit Adj.-Cptl bdgt ID''d'!#REF!</definedName>
    <definedName name="data2" localSheetId="5">'[7]AA-Audit Adj.-Cptl bdgt ID''d'!#REF!</definedName>
    <definedName name="data2" localSheetId="2">'[7]AA-Audit Adj.-Cptl bdgt ID''d'!#REF!</definedName>
    <definedName name="data2" localSheetId="1">'[7]AA-Audit Adj.-Cptl bdgt ID''d'!#REF!</definedName>
    <definedName name="data2">'[7]AA-Audit Adj.-Cptl bdgt ID''d'!#REF!</definedName>
    <definedName name="DATE">[8]Cover!$A$15</definedName>
    <definedName name="DDF" localSheetId="4">#REF!</definedName>
    <definedName name="DDF" localSheetId="6">#REF!</definedName>
    <definedName name="DDF" localSheetId="5">#REF!</definedName>
    <definedName name="DDF" localSheetId="2">#REF!</definedName>
    <definedName name="DDF" localSheetId="1">#REF!</definedName>
    <definedName name="DDF">#REF!</definedName>
    <definedName name="DEPT_REV">'[9]A-2 dept'!$A$10:$H$16</definedName>
    <definedName name="EHF" localSheetId="4">#REF!</definedName>
    <definedName name="EHF" localSheetId="6">#REF!</definedName>
    <definedName name="EHF" localSheetId="5">#REF!</definedName>
    <definedName name="EHF" localSheetId="2">#REF!</definedName>
    <definedName name="EHF" localSheetId="1">#REF!</definedName>
    <definedName name="EHF">#REF!</definedName>
    <definedName name="EPC_REV" localSheetId="4">#REF!</definedName>
    <definedName name="EPC_REV" localSheetId="6">#REF!</definedName>
    <definedName name="EPC_REV" localSheetId="5">#REF!</definedName>
    <definedName name="EPC_REV" localSheetId="2">#REF!</definedName>
    <definedName name="EPC_REV" localSheetId="1">#REF!</definedName>
    <definedName name="EPC_REV">#REF!</definedName>
    <definedName name="epc_rev1" localSheetId="4">#REF!</definedName>
    <definedName name="epc_rev1" localSheetId="6">#REF!</definedName>
    <definedName name="epc_rev1" localSheetId="5">#REF!</definedName>
    <definedName name="epc_rev1" localSheetId="2">#REF!</definedName>
    <definedName name="epc_rev1" localSheetId="1">#REF!</definedName>
    <definedName name="epc_rev1">#REF!</definedName>
    <definedName name="expcode" localSheetId="4">#REF!</definedName>
    <definedName name="expcode" localSheetId="6">#REF!</definedName>
    <definedName name="expcode" localSheetId="5">#REF!</definedName>
    <definedName name="expcode" localSheetId="2">#REF!</definedName>
    <definedName name="expcode" localSheetId="1">#REF!</definedName>
    <definedName name="expcode">#REF!</definedName>
    <definedName name="expcode1" localSheetId="4">#REF!</definedName>
    <definedName name="expcode1" localSheetId="6">#REF!</definedName>
    <definedName name="expcode1" localSheetId="5">#REF!</definedName>
    <definedName name="expcode1" localSheetId="2">#REF!</definedName>
    <definedName name="expcode1" localSheetId="1">#REF!</definedName>
    <definedName name="expcode1">#REF!</definedName>
    <definedName name="fdex_56a" localSheetId="4">#REF!</definedName>
    <definedName name="fdex_56a" localSheetId="6">#REF!</definedName>
    <definedName name="fdex_56a" localSheetId="5">#REF!</definedName>
    <definedName name="fdex_56a" localSheetId="2">#REF!</definedName>
    <definedName name="fdex_56a" localSheetId="1">#REF!</definedName>
    <definedName name="fdex_56a">#REF!</definedName>
    <definedName name="fdex_56a1" localSheetId="4">#REF!</definedName>
    <definedName name="fdex_56a1" localSheetId="6">#REF!</definedName>
    <definedName name="fdex_56a1" localSheetId="5">#REF!</definedName>
    <definedName name="fdex_56a1" localSheetId="2">#REF!</definedName>
    <definedName name="fdex_56a1" localSheetId="1">#REF!</definedName>
    <definedName name="fdex_56a1">#REF!</definedName>
    <definedName name="fdex_67b" localSheetId="4">#REF!</definedName>
    <definedName name="fdex_67b" localSheetId="6">#REF!</definedName>
    <definedName name="fdex_67b" localSheetId="5">#REF!</definedName>
    <definedName name="fdex_67b" localSheetId="2">#REF!</definedName>
    <definedName name="fdex_67b" localSheetId="1">#REF!</definedName>
    <definedName name="fdex_67b">#REF!</definedName>
    <definedName name="fdex_67b1" localSheetId="4">#REF!</definedName>
    <definedName name="fdex_67b1" localSheetId="6">#REF!</definedName>
    <definedName name="fdex_67b1" localSheetId="5">#REF!</definedName>
    <definedName name="fdex_67b1" localSheetId="2">#REF!</definedName>
    <definedName name="fdex_67b1" localSheetId="1">#REF!</definedName>
    <definedName name="fdex_67b1">#REF!</definedName>
    <definedName name="fdex_67f" localSheetId="4">#REF!</definedName>
    <definedName name="fdex_67f" localSheetId="6">#REF!</definedName>
    <definedName name="fdex_67f" localSheetId="5">#REF!</definedName>
    <definedName name="fdex_67f" localSheetId="2">#REF!</definedName>
    <definedName name="fdex_67f" localSheetId="1">#REF!</definedName>
    <definedName name="fdex_67f">#REF!</definedName>
    <definedName name="fdex_67f1" localSheetId="4">#REF!</definedName>
    <definedName name="fdex_67f1" localSheetId="6">#REF!</definedName>
    <definedName name="fdex_67f1" localSheetId="5">#REF!</definedName>
    <definedName name="fdex_67f1" localSheetId="2">#REF!</definedName>
    <definedName name="fdex_67f1" localSheetId="1">#REF!</definedName>
    <definedName name="fdex_67f1">#REF!</definedName>
    <definedName name="fdex_68f" localSheetId="4">#REF!</definedName>
    <definedName name="fdex_68f" localSheetId="6">#REF!</definedName>
    <definedName name="fdex_68f" localSheetId="5">#REF!</definedName>
    <definedName name="fdex_68f" localSheetId="2">#REF!</definedName>
    <definedName name="fdex_68f" localSheetId="1">#REF!</definedName>
    <definedName name="fdex_68f">#REF!</definedName>
    <definedName name="fdex_68f1" localSheetId="4">#REF!</definedName>
    <definedName name="fdex_68f1" localSheetId="6">#REF!</definedName>
    <definedName name="fdex_68f1" localSheetId="5">#REF!</definedName>
    <definedName name="fdex_68f1" localSheetId="2">#REF!</definedName>
    <definedName name="fdex_68f1" localSheetId="1">#REF!</definedName>
    <definedName name="fdex_68f1">#REF!</definedName>
    <definedName name="fdex_78" localSheetId="4">#REF!</definedName>
    <definedName name="fdex_78" localSheetId="6">#REF!</definedName>
    <definedName name="fdex_78" localSheetId="5">#REF!</definedName>
    <definedName name="fdex_78" localSheetId="2">#REF!</definedName>
    <definedName name="fdex_78" localSheetId="1">#REF!</definedName>
    <definedName name="fdex_78">#REF!</definedName>
    <definedName name="fdex_781" localSheetId="4">#REF!</definedName>
    <definedName name="fdex_781" localSheetId="6">#REF!</definedName>
    <definedName name="fdex_781" localSheetId="5">#REF!</definedName>
    <definedName name="fdex_781" localSheetId="2">#REF!</definedName>
    <definedName name="fdex_781" localSheetId="1">#REF!</definedName>
    <definedName name="fdex_781">#REF!</definedName>
    <definedName name="Final" localSheetId="4">#REF!</definedName>
    <definedName name="Final" localSheetId="6">#REF!</definedName>
    <definedName name="Final" localSheetId="5">#REF!</definedName>
    <definedName name="Final" localSheetId="2">#REF!</definedName>
    <definedName name="Final" localSheetId="1">#REF!</definedName>
    <definedName name="Final">#REF!</definedName>
    <definedName name="final1" localSheetId="4">#REF!</definedName>
    <definedName name="final1" localSheetId="6">#REF!</definedName>
    <definedName name="final1" localSheetId="5">#REF!</definedName>
    <definedName name="final1" localSheetId="2">#REF!</definedName>
    <definedName name="final1" localSheetId="1">#REF!</definedName>
    <definedName name="final1">#REF!</definedName>
    <definedName name="FMF" localSheetId="4">#REF!</definedName>
    <definedName name="FMF" localSheetId="6">#REF!</definedName>
    <definedName name="FMF" localSheetId="5">#REF!</definedName>
    <definedName name="FMF" localSheetId="2">#REF!</definedName>
    <definedName name="FMF" localSheetId="1">#REF!</definedName>
    <definedName name="FMF">#REF!</definedName>
    <definedName name="FOO" localSheetId="4">#REF!</definedName>
    <definedName name="FOO" localSheetId="6">#REF!</definedName>
    <definedName name="FOO" localSheetId="5">#REF!</definedName>
    <definedName name="FOO" localSheetId="2">#REF!</definedName>
    <definedName name="FOO" localSheetId="1">#REF!</definedName>
    <definedName name="FOO">#REF!</definedName>
    <definedName name="FourthQResults" localSheetId="4">#REF!</definedName>
    <definedName name="FourthQResults" localSheetId="6">#REF!</definedName>
    <definedName name="FourthQResults" localSheetId="5">#REF!</definedName>
    <definedName name="FourthQResults" localSheetId="2">#REF!</definedName>
    <definedName name="FourthQResults" localSheetId="1">#REF!</definedName>
    <definedName name="FourthQResults">#REF!</definedName>
    <definedName name="fourthqresults1" localSheetId="4">#REF!</definedName>
    <definedName name="fourthqresults1" localSheetId="6">#REF!</definedName>
    <definedName name="fourthqresults1" localSheetId="5">#REF!</definedName>
    <definedName name="fourthqresults1" localSheetId="2">#REF!</definedName>
    <definedName name="fourthqresults1" localSheetId="1">#REF!</definedName>
    <definedName name="fourthqresults1">#REF!</definedName>
    <definedName name="Function">[10]Lists!$C$5:$C$28</definedName>
    <definedName name="GAF" localSheetId="4">#REF!</definedName>
    <definedName name="GAF" localSheetId="6">#REF!</definedName>
    <definedName name="GAF" localSheetId="5">#REF!</definedName>
    <definedName name="GAF" localSheetId="2">#REF!</definedName>
    <definedName name="GAF" localSheetId="1">#REF!</definedName>
    <definedName name="GAF">#REF!</definedName>
    <definedName name="GEF" localSheetId="4">#REF!</definedName>
    <definedName name="GEF" localSheetId="6">#REF!</definedName>
    <definedName name="GEF" localSheetId="5">#REF!</definedName>
    <definedName name="GEF" localSheetId="2">#REF!</definedName>
    <definedName name="GEF" localSheetId="1">#REF!</definedName>
    <definedName name="GEF">#REF!</definedName>
    <definedName name="GNF" localSheetId="4">#REF!</definedName>
    <definedName name="GNF" localSheetId="6">#REF!</definedName>
    <definedName name="GNF" localSheetId="5">#REF!</definedName>
    <definedName name="GNF" localSheetId="2">#REF!</definedName>
    <definedName name="GNF" localSheetId="1">#REF!</definedName>
    <definedName name="GNF">#REF!</definedName>
    <definedName name="GSP" localSheetId="4">#REF!</definedName>
    <definedName name="GSP" localSheetId="6">#REF!</definedName>
    <definedName name="GSP" localSheetId="5">#REF!</definedName>
    <definedName name="GSP" localSheetId="2">#REF!</definedName>
    <definedName name="GSP" localSheetId="1">#REF!</definedName>
    <definedName name="GSP">#REF!</definedName>
    <definedName name="HHF" localSheetId="4">#REF!</definedName>
    <definedName name="HHF" localSheetId="6">#REF!</definedName>
    <definedName name="HHF" localSheetId="5">#REF!</definedName>
    <definedName name="HHF" localSheetId="2">#REF!</definedName>
    <definedName name="HHF" localSheetId="1">#REF!</definedName>
    <definedName name="HHF">#REF!</definedName>
    <definedName name="HISAudit" localSheetId="4">#REF!</definedName>
    <definedName name="HISAudit" localSheetId="6">#REF!</definedName>
    <definedName name="HISAudit" localSheetId="5">#REF!</definedName>
    <definedName name="HISAudit" localSheetId="2">#REF!</definedName>
    <definedName name="HISAudit" localSheetId="1">#REF!</definedName>
    <definedName name="HISAudit">#REF!</definedName>
    <definedName name="HISaudit1" localSheetId="4">#REF!</definedName>
    <definedName name="HISaudit1" localSheetId="6">#REF!</definedName>
    <definedName name="HISaudit1" localSheetId="5">#REF!</definedName>
    <definedName name="HISaudit1" localSheetId="2">#REF!</definedName>
    <definedName name="HISaudit1" localSheetId="1">#REF!</definedName>
    <definedName name="HISaudit1">#REF!</definedName>
    <definedName name="housing" localSheetId="4">#REF!</definedName>
    <definedName name="housing" localSheetId="6">#REF!</definedName>
    <definedName name="housing" localSheetId="5">#REF!</definedName>
    <definedName name="housing" localSheetId="2">#REF!</definedName>
    <definedName name="housing" localSheetId="1">#REF!</definedName>
    <definedName name="housing">#REF!</definedName>
    <definedName name="housing1" localSheetId="4">#REF!</definedName>
    <definedName name="housing1" localSheetId="6">#REF!</definedName>
    <definedName name="housing1" localSheetId="5">#REF!</definedName>
    <definedName name="housing1" localSheetId="2">#REF!</definedName>
    <definedName name="housing1" localSheetId="1">#REF!</definedName>
    <definedName name="housing1">#REF!</definedName>
    <definedName name="housingandurbanaffairs" localSheetId="4">#REF!</definedName>
    <definedName name="housingandurbanaffairs" localSheetId="6">#REF!</definedName>
    <definedName name="housingandurbanaffairs" localSheetId="5">#REF!</definedName>
    <definedName name="housingandurbanaffairs" localSheetId="2">#REF!</definedName>
    <definedName name="housingandurbanaffairs" localSheetId="1">#REF!</definedName>
    <definedName name="housingandurbanaffairs">#REF!</definedName>
    <definedName name="HRH" localSheetId="4">#REF!</definedName>
    <definedName name="HRH" localSheetId="6">#REF!</definedName>
    <definedName name="HRH" localSheetId="5">#REF!</definedName>
    <definedName name="HRH" localSheetId="2">#REF!</definedName>
    <definedName name="HRH" localSheetId="1">#REF!</definedName>
    <definedName name="HRH">#REF!</definedName>
    <definedName name="IFN" localSheetId="4">#REF!</definedName>
    <definedName name="IFN" localSheetId="6">#REF!</definedName>
    <definedName name="IFN" localSheetId="5">#REF!</definedName>
    <definedName name="IFN" localSheetId="2">#REF!</definedName>
    <definedName name="IFN" localSheetId="1">#REF!</definedName>
    <definedName name="IFN">#REF!</definedName>
    <definedName name="IFN_" localSheetId="4">#REF!</definedName>
    <definedName name="IFN_" localSheetId="6">#REF!</definedName>
    <definedName name="IFN_" localSheetId="5">#REF!</definedName>
    <definedName name="IFN_" localSheetId="2">#REF!</definedName>
    <definedName name="IFN_" localSheetId="1">#REF!</definedName>
    <definedName name="IFN_">#REF!</definedName>
    <definedName name="ITA_REV">'[9]A-2-intra'!$A$10:$H$24</definedName>
    <definedName name="ITR_REV">'[9]A-3 inter'!$A$17:$H$30</definedName>
    <definedName name="KHC" localSheetId="4">#REF!</definedName>
    <definedName name="KHC" localSheetId="6">#REF!</definedName>
    <definedName name="KHC" localSheetId="5">#REF!</definedName>
    <definedName name="KHC" localSheetId="2">#REF!</definedName>
    <definedName name="KHC" localSheetId="1">#REF!</definedName>
    <definedName name="KHC">#REF!</definedName>
    <definedName name="LED" localSheetId="4">#REF!</definedName>
    <definedName name="LED" localSheetId="6">#REF!</definedName>
    <definedName name="LED" localSheetId="5">#REF!</definedName>
    <definedName name="LED" localSheetId="2">#REF!</definedName>
    <definedName name="LED" localSheetId="1">#REF!</definedName>
    <definedName name="LED">#REF!</definedName>
    <definedName name="LLF" localSheetId="4">#REF!</definedName>
    <definedName name="LLF" localSheetId="6">#REF!</definedName>
    <definedName name="LLF" localSheetId="5">#REF!</definedName>
    <definedName name="LLF" localSheetId="2">#REF!</definedName>
    <definedName name="LLF" localSheetId="1">#REF!</definedName>
    <definedName name="LLF">#REF!</definedName>
    <definedName name="LRH" localSheetId="4">#REF!</definedName>
    <definedName name="LRH" localSheetId="6">#REF!</definedName>
    <definedName name="LRH" localSheetId="5">#REF!</definedName>
    <definedName name="LRH" localSheetId="2">#REF!</definedName>
    <definedName name="LRH" localSheetId="1">#REF!</definedName>
    <definedName name="LRH">#REF!</definedName>
    <definedName name="LSF" localSheetId="4">#REF!</definedName>
    <definedName name="LSF" localSheetId="6">#REF!</definedName>
    <definedName name="LSF" localSheetId="5">#REF!</definedName>
    <definedName name="LSF" localSheetId="2">#REF!</definedName>
    <definedName name="LSF" localSheetId="1">#REF!</definedName>
    <definedName name="LSF">#REF!</definedName>
    <definedName name="LSL" localSheetId="4">#REF!</definedName>
    <definedName name="LSL" localSheetId="6">#REF!</definedName>
    <definedName name="LSL" localSheetId="5">#REF!</definedName>
    <definedName name="LSL" localSheetId="2">#REF!</definedName>
    <definedName name="LSL" localSheetId="1">#REF!</definedName>
    <definedName name="LSL">#REF!</definedName>
    <definedName name="LYN" localSheetId="4">#REF!</definedName>
    <definedName name="LYN" localSheetId="6">#REF!</definedName>
    <definedName name="LYN" localSheetId="5">#REF!</definedName>
    <definedName name="LYN" localSheetId="2">#REF!</definedName>
    <definedName name="LYN" localSheetId="1">#REF!</definedName>
    <definedName name="LYN">#REF!</definedName>
    <definedName name="Ministry">[10]Lists!$A$5:$A$25</definedName>
    <definedName name="NvsAnswerCol">"[Drill3]JRNLLAYOUT!$A$4:$A$255"</definedName>
    <definedName name="NvsASD">"V2008-06-30"</definedName>
    <definedName name="NvsAutoDrillOk">"VY"</definedName>
    <definedName name="NvsDateToNumber">"Y"</definedName>
    <definedName name="NvsElapsedTime">0</definedName>
    <definedName name="NvsEndTime">40261.4902546296</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"V2008-04-01"</definedName>
    <definedName name="NvsPanelSetid">"V288"</definedName>
    <definedName name="NvsParentRef">"'[147T1A_2013-11-15.xls]Layout'!$D$736"</definedName>
    <definedName name="NvsReqBU">"V288"</definedName>
    <definedName name="NvsReqBUOnly">"VY"</definedName>
    <definedName name="NvsTransLed">"VN"</definedName>
    <definedName name="NvsTreeASD">"V2008-06-30"</definedName>
    <definedName name="NvsValTbl.ACCOUNT">"GL_ACCOUNT_TBL"</definedName>
    <definedName name="NvsValTbl.BUSINESS_UNIT">"BUS_UNIT_TBL_FS"</definedName>
    <definedName name="NvsValTbl.CURRENCY_CD">"CURRENCY_CD_TBL"</definedName>
    <definedName name="NvsValTbl.DEPTID">"ORG_TBL"</definedName>
    <definedName name="NvsValTbl.FUND_CODE">"FUND_TBL"</definedName>
    <definedName name="NvsValTbl.PROGRAM_CODE">"PROGRAM_TBL"</definedName>
    <definedName name="NvsValTbl.PROJECT_ID">"PROJECT_ALL_VW"</definedName>
    <definedName name="NvsValTbl.SCENARIO">"BD_SCENARIO_TBL"</definedName>
    <definedName name="OPR" localSheetId="4">#REF!</definedName>
    <definedName name="OPR" localSheetId="6">#REF!</definedName>
    <definedName name="OPR" localSheetId="5">#REF!</definedName>
    <definedName name="OPR" localSheetId="2">#REF!</definedName>
    <definedName name="OPR" localSheetId="1">#REF!</definedName>
    <definedName name="OPR">#REF!</definedName>
    <definedName name="_xlnm.Print_Area" localSheetId="4">'Affordable Housing'!$A$1:$K$45</definedName>
    <definedName name="_xlnm.Print_Area" localSheetId="0">Instructions!$A$1:$B$54</definedName>
    <definedName name="_xlnm.Print_Area" localSheetId="3">Lodge!$A$1:$K$48</definedName>
    <definedName name="_xlnm.Print_Area" localSheetId="6">'Other Housing'!$A$1:$K$46</definedName>
    <definedName name="_xlnm.Print_Area" localSheetId="5">'Private Non Profit'!$A$1:$K$45</definedName>
    <definedName name="_xlnm.Print_Area" localSheetId="2">'Social Housing'!$A$1:$AA$42</definedName>
    <definedName name="_xlnm.Print_Area" localSheetId="1">Summary!$A$1:$J$35</definedName>
    <definedName name="_xlnm.Print_Titles" localSheetId="2">'Social Housing'!$A:$D</definedName>
    <definedName name="REINS_REV" localSheetId="4">#REF!</definedName>
    <definedName name="REINS_REV" localSheetId="6">#REF!</definedName>
    <definedName name="REINS_REV" localSheetId="5">#REF!</definedName>
    <definedName name="REINS_REV" localSheetId="2">#REF!</definedName>
    <definedName name="REINS_REV" localSheetId="1">#REF!</definedName>
    <definedName name="REINS_REV">#REF!</definedName>
    <definedName name="REINS_Rev1" localSheetId="4">#REF!</definedName>
    <definedName name="REINS_Rev1" localSheetId="6">#REF!</definedName>
    <definedName name="REINS_Rev1" localSheetId="5">#REF!</definedName>
    <definedName name="REINS_Rev1" localSheetId="2">#REF!</definedName>
    <definedName name="REINS_Rev1" localSheetId="1">#REF!</definedName>
    <definedName name="REINS_Rev1">#REF!</definedName>
    <definedName name="RESRCH_REV" localSheetId="4">#REF!</definedName>
    <definedName name="RESRCH_REV" localSheetId="6">#REF!</definedName>
    <definedName name="RESRCH_REV" localSheetId="5">#REF!</definedName>
    <definedName name="RESRCH_REV" localSheetId="2">#REF!</definedName>
    <definedName name="RESRCH_REV" localSheetId="1">#REF!</definedName>
    <definedName name="RESRCH_REV">#REF!</definedName>
    <definedName name="Resrch_REV1" localSheetId="4">#REF!</definedName>
    <definedName name="Resrch_REV1" localSheetId="6">#REF!</definedName>
    <definedName name="Resrch_REV1" localSheetId="5">#REF!</definedName>
    <definedName name="Resrch_REV1" localSheetId="2">#REF!</definedName>
    <definedName name="Resrch_REV1" localSheetId="1">#REF!</definedName>
    <definedName name="Resrch_REV1">#REF!</definedName>
    <definedName name="revcode" localSheetId="4">#REF!</definedName>
    <definedName name="revcode" localSheetId="6">#REF!</definedName>
    <definedName name="revcode" localSheetId="5">#REF!</definedName>
    <definedName name="revcode" localSheetId="2">#REF!</definedName>
    <definedName name="revcode" localSheetId="1">#REF!</definedName>
    <definedName name="revcode">#REF!</definedName>
    <definedName name="revcode1" localSheetId="4">#REF!</definedName>
    <definedName name="revcode1" localSheetId="6">#REF!</definedName>
    <definedName name="revcode1" localSheetId="5">#REF!</definedName>
    <definedName name="revcode1" localSheetId="2">#REF!</definedName>
    <definedName name="revcode1" localSheetId="1">#REF!</definedName>
    <definedName name="revcode1">#REF!</definedName>
    <definedName name="REVFD_REV" localSheetId="4">#REF!</definedName>
    <definedName name="REVFD_REV" localSheetId="6">#REF!</definedName>
    <definedName name="REVFD_REV" localSheetId="5">#REF!</definedName>
    <definedName name="REVFD_REV" localSheetId="2">#REF!</definedName>
    <definedName name="REVFD_REV" localSheetId="1">#REF!</definedName>
    <definedName name="REVFD_REV">#REF!</definedName>
    <definedName name="revfd_rev1" localSheetId="4">#REF!</definedName>
    <definedName name="revfd_rev1" localSheetId="6">#REF!</definedName>
    <definedName name="revfd_rev1" localSheetId="5">#REF!</definedName>
    <definedName name="revfd_rev1" localSheetId="2">#REF!</definedName>
    <definedName name="revfd_rev1" localSheetId="1">#REF!</definedName>
    <definedName name="revfd_rev1">#REF!</definedName>
    <definedName name="SCN" localSheetId="4">#REF!</definedName>
    <definedName name="SCN" localSheetId="6">#REF!</definedName>
    <definedName name="SCN" localSheetId="5">#REF!</definedName>
    <definedName name="SCN" localSheetId="2">#REF!</definedName>
    <definedName name="SCN" localSheetId="1">#REF!</definedName>
    <definedName name="SCN">#REF!</definedName>
    <definedName name="SCN_" localSheetId="4">#REF!</definedName>
    <definedName name="SCN_" localSheetId="6">#REF!</definedName>
    <definedName name="SCN_" localSheetId="5">#REF!</definedName>
    <definedName name="SCN_" localSheetId="2">#REF!</definedName>
    <definedName name="SCN_" localSheetId="1">#REF!</definedName>
    <definedName name="SCN_">#REF!</definedName>
    <definedName name="title_be">[9]TITLING!$B$1</definedName>
    <definedName name="title_ca">[9]TITLING!$B$3</definedName>
    <definedName name="title_cfb">[9]TITLING!$B$2</definedName>
    <definedName name="Type">[10]Lists!$B$5:$B$6</definedName>
    <definedName name="Units_not_covered_by_MO" localSheetId="4">#REF!</definedName>
    <definedName name="Units_not_covered_by_MO" localSheetId="6">#REF!</definedName>
    <definedName name="Units_not_covered_by_MO" localSheetId="5">#REF!</definedName>
    <definedName name="Units_not_covered_by_MO" localSheetId="2">#REF!</definedName>
    <definedName name="Units_not_covered_by_MO" localSheetId="1">#REF!</definedName>
    <definedName name="Units_not_covered_by_MO">#REF!</definedName>
    <definedName name="units_not_covered_by_mo1" localSheetId="4">#REF!</definedName>
    <definedName name="units_not_covered_by_mo1" localSheetId="6">#REF!</definedName>
    <definedName name="units_not_covered_by_mo1" localSheetId="5">#REF!</definedName>
    <definedName name="units_not_covered_by_mo1" localSheetId="2">#REF!</definedName>
    <definedName name="units_not_covered_by_mo1" localSheetId="1">#REF!</definedName>
    <definedName name="units_not_covered_by_mo1">#REF!</definedName>
    <definedName name="Variances" localSheetId="4">#REF!</definedName>
    <definedName name="Variances" localSheetId="6">#REF!</definedName>
    <definedName name="Variances" localSheetId="5">#REF!</definedName>
    <definedName name="Variances" localSheetId="2">#REF!</definedName>
    <definedName name="Variances" localSheetId="1">#REF!</definedName>
    <definedName name="Variances">#REF!</definedName>
    <definedName name="variances1" localSheetId="4">#REF!</definedName>
    <definedName name="variances1" localSheetId="6">#REF!</definedName>
    <definedName name="variances1" localSheetId="5">#REF!</definedName>
    <definedName name="variances1" localSheetId="2">#REF!</definedName>
    <definedName name="variances1" localSheetId="1">#REF!</definedName>
    <definedName name="variances1">#REF!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19" i="121" l="1"/>
  <c r="K21" i="123"/>
  <c r="J21" i="123"/>
  <c r="I21" i="123"/>
  <c r="K20" i="123"/>
  <c r="J20" i="123"/>
  <c r="I20" i="123"/>
  <c r="G21" i="123"/>
  <c r="H17" i="123"/>
  <c r="J16" i="123"/>
  <c r="K16" i="123" s="1"/>
  <c r="I16" i="123"/>
  <c r="H16" i="123"/>
  <c r="J18" i="43"/>
  <c r="K18" i="43" s="1"/>
  <c r="I18" i="43"/>
  <c r="K20" i="43"/>
  <c r="J20" i="43"/>
  <c r="I20" i="43"/>
  <c r="K11" i="43"/>
  <c r="H11" i="43"/>
  <c r="J13" i="43"/>
  <c r="K13" i="43" s="1"/>
  <c r="I13" i="43"/>
  <c r="J24" i="43"/>
  <c r="K24" i="43" s="1"/>
  <c r="I24" i="43"/>
  <c r="K21" i="43"/>
  <c r="J21" i="43"/>
  <c r="I21" i="43"/>
  <c r="J19" i="43"/>
  <c r="K19" i="43" s="1"/>
  <c r="I19" i="43"/>
  <c r="F11" i="43" l="1"/>
  <c r="I23" i="43"/>
  <c r="J23" i="43" s="1"/>
  <c r="K23" i="43" s="1"/>
  <c r="K9" i="43"/>
  <c r="J9" i="43"/>
  <c r="K8" i="43"/>
  <c r="J8" i="43"/>
  <c r="H12" i="43"/>
  <c r="Y19" i="121"/>
  <c r="V19" i="121"/>
  <c r="Z19" i="121" s="1"/>
  <c r="U19" i="121"/>
  <c r="Z16" i="121"/>
  <c r="Y16" i="121"/>
  <c r="V16" i="121"/>
  <c r="U16" i="121"/>
  <c r="Z17" i="121"/>
  <c r="Y17" i="121"/>
  <c r="V17" i="121"/>
  <c r="U17" i="121"/>
  <c r="Z9" i="121"/>
  <c r="Y9" i="121"/>
  <c r="U9" i="121"/>
  <c r="V9" i="121"/>
  <c r="Z8" i="121"/>
  <c r="Y8" i="121"/>
  <c r="V8" i="121"/>
  <c r="U8" i="121"/>
  <c r="Z18" i="121"/>
  <c r="V18" i="121"/>
  <c r="R18" i="121"/>
  <c r="Y18" i="121"/>
  <c r="U18" i="121"/>
  <c r="Q18" i="121"/>
  <c r="H38" i="121"/>
  <c r="H37" i="121"/>
  <c r="Q19" i="121" l="1"/>
  <c r="H36" i="121"/>
  <c r="H35" i="121"/>
  <c r="Z20" i="121"/>
  <c r="Y20" i="121"/>
  <c r="V20" i="121"/>
  <c r="U20" i="121"/>
  <c r="R20" i="121"/>
  <c r="Q20" i="121"/>
  <c r="H34" i="121" l="1"/>
  <c r="I8" i="43"/>
  <c r="I9" i="43"/>
  <c r="H9" i="43"/>
  <c r="H8" i="43"/>
  <c r="Q9" i="121"/>
  <c r="Q8" i="121"/>
  <c r="R9" i="121"/>
  <c r="N9" i="121"/>
  <c r="R8" i="121" l="1"/>
  <c r="N8" i="121"/>
  <c r="M18" i="121"/>
  <c r="G23" i="43" l="1"/>
  <c r="G21" i="43"/>
  <c r="G19" i="43"/>
  <c r="G18" i="43"/>
  <c r="G11" i="43"/>
  <c r="F32" i="43"/>
  <c r="F24" i="43"/>
  <c r="F23" i="43"/>
  <c r="F21" i="43"/>
  <c r="F19" i="43"/>
  <c r="F18" i="43"/>
  <c r="F11" i="123"/>
  <c r="F31" i="43"/>
  <c r="G22" i="121"/>
  <c r="F3" i="121"/>
  <c r="B2" i="1"/>
  <c r="E7" i="122" l="1"/>
  <c r="F21" i="122" l="1"/>
  <c r="E12" i="121"/>
  <c r="E16" i="122" l="1"/>
  <c r="G12" i="122" l="1"/>
  <c r="F12" i="122"/>
  <c r="J24" i="122"/>
  <c r="I24" i="122"/>
  <c r="H24" i="122"/>
  <c r="G24" i="122"/>
  <c r="F24" i="122"/>
  <c r="E24" i="122"/>
  <c r="E23" i="122"/>
  <c r="F23" i="122"/>
  <c r="G23" i="122"/>
  <c r="H23" i="122"/>
  <c r="I23" i="122"/>
  <c r="J23" i="122"/>
  <c r="J22" i="122"/>
  <c r="I22" i="122"/>
  <c r="H22" i="122"/>
  <c r="G22" i="122"/>
  <c r="F22" i="122"/>
  <c r="E22" i="122"/>
  <c r="G21" i="122"/>
  <c r="H21" i="122"/>
  <c r="I21" i="122"/>
  <c r="J21" i="122"/>
  <c r="E21" i="122"/>
  <c r="J20" i="122"/>
  <c r="I20" i="122"/>
  <c r="H20" i="122"/>
  <c r="G20" i="122"/>
  <c r="F20" i="122"/>
  <c r="E20" i="122"/>
  <c r="E18" i="122"/>
  <c r="E17" i="122"/>
  <c r="F17" i="122"/>
  <c r="G17" i="122"/>
  <c r="H17" i="122"/>
  <c r="I17" i="122"/>
  <c r="J17" i="122"/>
  <c r="F18" i="122"/>
  <c r="G18" i="122"/>
  <c r="H18" i="122"/>
  <c r="I18" i="122"/>
  <c r="J18" i="122"/>
  <c r="J16" i="122"/>
  <c r="I16" i="122"/>
  <c r="H16" i="122"/>
  <c r="G16" i="122"/>
  <c r="F16" i="122"/>
  <c r="J19" i="122"/>
  <c r="I19" i="122"/>
  <c r="H19" i="122"/>
  <c r="G19" i="122"/>
  <c r="F19" i="122"/>
  <c r="E19" i="122"/>
  <c r="J9" i="122"/>
  <c r="I9" i="122"/>
  <c r="H9" i="122"/>
  <c r="G9" i="122"/>
  <c r="F9" i="122"/>
  <c r="E9" i="122"/>
  <c r="J8" i="122"/>
  <c r="I8" i="122"/>
  <c r="H8" i="122"/>
  <c r="G8" i="122"/>
  <c r="F8" i="122"/>
  <c r="E8" i="122"/>
  <c r="E10" i="122"/>
  <c r="F10" i="122"/>
  <c r="G10" i="122"/>
  <c r="H10" i="122"/>
  <c r="I10" i="122"/>
  <c r="J10" i="122"/>
  <c r="J7" i="122"/>
  <c r="I7" i="122"/>
  <c r="H7" i="122"/>
  <c r="G7" i="122"/>
  <c r="F7" i="122"/>
  <c r="E25" i="122" l="1"/>
  <c r="J33" i="122" l="1"/>
  <c r="I33" i="122"/>
  <c r="H33" i="122"/>
  <c r="G33" i="122"/>
  <c r="F33" i="122"/>
  <c r="E33" i="122"/>
  <c r="J32" i="122"/>
  <c r="I32" i="122"/>
  <c r="H32" i="122"/>
  <c r="G32" i="122"/>
  <c r="F32" i="122"/>
  <c r="E32" i="122"/>
  <c r="H21" i="133"/>
  <c r="G21" i="133"/>
  <c r="F21" i="133"/>
  <c r="K21" i="133"/>
  <c r="J21" i="133"/>
  <c r="I21" i="133"/>
  <c r="K12" i="133"/>
  <c r="J12" i="133"/>
  <c r="I12" i="133"/>
  <c r="H12" i="133"/>
  <c r="G12" i="133"/>
  <c r="G23" i="133" s="1"/>
  <c r="F12" i="133"/>
  <c r="F3" i="133"/>
  <c r="K23" i="133" l="1"/>
  <c r="K31" i="133" s="1"/>
  <c r="H23" i="133"/>
  <c r="H31" i="133" s="1"/>
  <c r="G31" i="133"/>
  <c r="F23" i="133"/>
  <c r="F31" i="133" s="1"/>
  <c r="J23" i="133"/>
  <c r="J31" i="133" s="1"/>
  <c r="I23" i="133"/>
  <c r="I31" i="133" s="1"/>
  <c r="H25" i="43" l="1"/>
  <c r="G22" i="124" l="1"/>
  <c r="H22" i="124"/>
  <c r="I22" i="124"/>
  <c r="J22" i="124"/>
  <c r="K22" i="124"/>
  <c r="F22" i="124"/>
  <c r="G12" i="124"/>
  <c r="H12" i="124"/>
  <c r="H24" i="124" s="1"/>
  <c r="H32" i="124" s="1"/>
  <c r="I12" i="124"/>
  <c r="J12" i="124"/>
  <c r="K12" i="124"/>
  <c r="F12" i="124"/>
  <c r="K12" i="123"/>
  <c r="J12" i="123"/>
  <c r="I12" i="123"/>
  <c r="H12" i="123"/>
  <c r="G14" i="43"/>
  <c r="H14" i="43"/>
  <c r="H27" i="43" s="1"/>
  <c r="H34" i="43" s="1"/>
  <c r="I14" i="43"/>
  <c r="J14" i="43"/>
  <c r="K14" i="43"/>
  <c r="F14" i="43"/>
  <c r="F25" i="43"/>
  <c r="G25" i="43"/>
  <c r="I25" i="43"/>
  <c r="J25" i="43"/>
  <c r="K25" i="43"/>
  <c r="G22" i="123"/>
  <c r="H22" i="123"/>
  <c r="I22" i="123"/>
  <c r="J22" i="123"/>
  <c r="K22" i="123"/>
  <c r="F22" i="123"/>
  <c r="G12" i="123"/>
  <c r="F12" i="123"/>
  <c r="I22" i="121"/>
  <c r="J24" i="123" l="1"/>
  <c r="J31" i="123" s="1"/>
  <c r="H24" i="123"/>
  <c r="H31" i="123" s="1"/>
  <c r="I24" i="124"/>
  <c r="I32" i="124" s="1"/>
  <c r="K24" i="124"/>
  <c r="K32" i="124" s="1"/>
  <c r="J24" i="124"/>
  <c r="J32" i="124" s="1"/>
  <c r="G24" i="124"/>
  <c r="G32" i="124" s="1"/>
  <c r="K24" i="123"/>
  <c r="K31" i="123" s="1"/>
  <c r="G24" i="123"/>
  <c r="G31" i="123" s="1"/>
  <c r="I24" i="123"/>
  <c r="I31" i="123" s="1"/>
  <c r="J27" i="43"/>
  <c r="J34" i="43" s="1"/>
  <c r="K27" i="43"/>
  <c r="K34" i="43" s="1"/>
  <c r="G27" i="43"/>
  <c r="G34" i="43" s="1"/>
  <c r="I27" i="43"/>
  <c r="I34" i="43" s="1"/>
  <c r="J31" i="122" l="1"/>
  <c r="J12" i="122"/>
  <c r="J11" i="122"/>
  <c r="I31" i="122"/>
  <c r="I12" i="122"/>
  <c r="I11" i="122"/>
  <c r="H31" i="122"/>
  <c r="H12" i="122"/>
  <c r="H11" i="122"/>
  <c r="G31" i="122"/>
  <c r="G11" i="122"/>
  <c r="F31" i="122"/>
  <c r="F11" i="122"/>
  <c r="E31" i="122"/>
  <c r="E12" i="122"/>
  <c r="E11" i="122"/>
  <c r="E13" i="122" s="1"/>
  <c r="E27" i="122" s="1"/>
  <c r="E35" i="122" l="1"/>
  <c r="J25" i="122"/>
  <c r="H25" i="122"/>
  <c r="I25" i="122"/>
  <c r="G25" i="122"/>
  <c r="G13" i="122"/>
  <c r="H13" i="122"/>
  <c r="F24" i="124"/>
  <c r="F32" i="124" s="1"/>
  <c r="F3" i="124"/>
  <c r="F24" i="123"/>
  <c r="F31" i="123" s="1"/>
  <c r="F3" i="123"/>
  <c r="J13" i="122"/>
  <c r="F22" i="121"/>
  <c r="E22" i="121"/>
  <c r="N22" i="121"/>
  <c r="O22" i="121"/>
  <c r="M22" i="121"/>
  <c r="S22" i="121"/>
  <c r="R22" i="121"/>
  <c r="Q22" i="121"/>
  <c r="V22" i="121"/>
  <c r="W22" i="121"/>
  <c r="U22" i="121"/>
  <c r="Z22" i="121"/>
  <c r="AA22" i="121"/>
  <c r="Y22" i="121"/>
  <c r="Z12" i="121"/>
  <c r="AA12" i="121"/>
  <c r="Y12" i="121"/>
  <c r="V12" i="121"/>
  <c r="W12" i="121"/>
  <c r="U12" i="121"/>
  <c r="R12" i="121"/>
  <c r="S12" i="121"/>
  <c r="Q12" i="121"/>
  <c r="N12" i="121"/>
  <c r="O12" i="121"/>
  <c r="M12" i="121"/>
  <c r="F12" i="121"/>
  <c r="G12" i="121"/>
  <c r="U24" i="121" l="1"/>
  <c r="Y24" i="121"/>
  <c r="Z24" i="121"/>
  <c r="G24" i="121"/>
  <c r="AA24" i="121"/>
  <c r="F24" i="121"/>
  <c r="E24" i="121"/>
  <c r="G27" i="122"/>
  <c r="G35" i="122" s="1"/>
  <c r="H27" i="122"/>
  <c r="H35" i="122" s="1"/>
  <c r="I13" i="122"/>
  <c r="J27" i="122" l="1"/>
  <c r="J35" i="122" s="1"/>
  <c r="I27" i="122"/>
  <c r="I35" i="122" s="1"/>
  <c r="E3" i="122"/>
  <c r="M24" i="121" l="1"/>
  <c r="N24" i="121"/>
  <c r="O24" i="121"/>
  <c r="S24" i="121"/>
  <c r="R24" i="121"/>
  <c r="W24" i="121"/>
  <c r="Q24" i="121"/>
  <c r="V24" i="121"/>
  <c r="F3" i="43" l="1"/>
  <c r="AB1" i="121" l="1"/>
  <c r="AB3" i="121"/>
  <c r="AB2" i="121"/>
  <c r="J12" i="121" l="1"/>
  <c r="K12" i="121"/>
  <c r="J22" i="121"/>
  <c r="F13" i="122"/>
  <c r="I12" i="121"/>
  <c r="K22" i="121"/>
  <c r="I24" i="121" l="1"/>
  <c r="F25" i="122"/>
  <c r="K24" i="121"/>
  <c r="J24" i="121"/>
  <c r="F27" i="122" l="1"/>
  <c r="F35" i="122" s="1"/>
  <c r="F27" i="43" l="1"/>
  <c r="F34" i="43" s="1"/>
</calcChain>
</file>

<file path=xl/sharedStrings.xml><?xml version="1.0" encoding="utf-8"?>
<sst xmlns="http://schemas.openxmlformats.org/spreadsheetml/2006/main" count="514" uniqueCount="280">
  <si>
    <t>ORGANIZATION:</t>
  </si>
  <si>
    <t>North Peace Housing Foundation</t>
  </si>
  <si>
    <t>ORGANIZATION CODE:</t>
  </si>
  <si>
    <t>FISCAL YEAR:</t>
  </si>
  <si>
    <t>TEMPLATE TYPE:</t>
  </si>
  <si>
    <t>BUDGETS</t>
  </si>
  <si>
    <t>Consolidated Financial Operating Summary</t>
  </si>
  <si>
    <t>Organization:</t>
  </si>
  <si>
    <t>Amounts below will be transferred from input provided in the respective tabs (Social Housing, Lodge, Affordable Housing, PNP, Other Housing)</t>
  </si>
  <si>
    <t>REVENUE</t>
  </si>
  <si>
    <t>2021 Actuals</t>
  </si>
  <si>
    <t>2022 Budget</t>
  </si>
  <si>
    <t>2022 Forecast</t>
  </si>
  <si>
    <t>2023 Projected</t>
  </si>
  <si>
    <t>2024 Projected</t>
  </si>
  <si>
    <t>2025 Projected</t>
  </si>
  <si>
    <t>Rent</t>
  </si>
  <si>
    <r>
      <t>Resident Services</t>
    </r>
    <r>
      <rPr>
        <sz val="11"/>
        <color theme="1"/>
        <rFont val="Calibri"/>
        <family val="2"/>
        <scheme val="minor"/>
      </rPr>
      <t/>
    </r>
  </si>
  <si>
    <t>Non-Resident Services</t>
  </si>
  <si>
    <t>Other Revenue</t>
  </si>
  <si>
    <t xml:space="preserve">ASHC - LAP grant (Lodge Only) </t>
  </si>
  <si>
    <t>Municipal Requisition (Lodge Only)</t>
  </si>
  <si>
    <t>Total Revenue</t>
  </si>
  <si>
    <t>EXPENSES</t>
  </si>
  <si>
    <t>Taxes and Land Leases</t>
  </si>
  <si>
    <t>Utilities</t>
  </si>
  <si>
    <t>Operating</t>
  </si>
  <si>
    <t>Food (Lodge Only)</t>
  </si>
  <si>
    <t>Operating Maintenance</t>
  </si>
  <si>
    <t>Charitable Costs</t>
  </si>
  <si>
    <t>Human Resources</t>
  </si>
  <si>
    <t>Administration</t>
  </si>
  <si>
    <t>Other Expense</t>
  </si>
  <si>
    <t>Total Expenses</t>
  </si>
  <si>
    <t>Net Excess (Deficiency) from Operations</t>
  </si>
  <si>
    <t>OTHER EXPENSES</t>
  </si>
  <si>
    <t>Interest costs</t>
  </si>
  <si>
    <t>Other</t>
  </si>
  <si>
    <t>Amortization</t>
  </si>
  <si>
    <t>Net Excess (Deficiency)</t>
  </si>
  <si>
    <t xml:space="preserve">Annualized Cost Pressures </t>
  </si>
  <si>
    <t>Year</t>
  </si>
  <si>
    <t>Account (list)</t>
  </si>
  <si>
    <t>Program (list)</t>
  </si>
  <si>
    <t>Description/Explanation</t>
  </si>
  <si>
    <t>Financial Operating Summary 
Social Housing</t>
  </si>
  <si>
    <t>Seniors</t>
  </si>
  <si>
    <t>Community</t>
  </si>
  <si>
    <t>Please do not adjust the structure of this sheet (rows/columns)</t>
  </si>
  <si>
    <t>Municipal</t>
  </si>
  <si>
    <t>Projected</t>
  </si>
  <si>
    <t>2022 Budget (Alberta Seniors and Housing)</t>
  </si>
  <si>
    <t>2022 Forecasted (HMB)</t>
  </si>
  <si>
    <t>Seniors Self Contained</t>
  </si>
  <si>
    <t>Community                Housing - ASHC Owned</t>
  </si>
  <si>
    <t>Community                Housing -                                        Non-ASHC Owned</t>
  </si>
  <si>
    <t xml:space="preserve">Social Housing Annualized Cost Pressures </t>
  </si>
  <si>
    <t>Funding Pressure $</t>
  </si>
  <si>
    <t>Description/Explanation for 2023 variance from 2022</t>
  </si>
  <si>
    <t>Local water utilities have raised rates significantly; Higher commodity rates on the markets (approximately 25% of energy is purchased on the market, the rest fixed); Carbon Levy increases</t>
  </si>
  <si>
    <t xml:space="preserve">Seniors </t>
  </si>
  <si>
    <t>As above</t>
  </si>
  <si>
    <t>Moderate insurance increases; allowance for bad debts -- increasing household debts are being seen due to CERB clawbacks to unqualified recipients, abandonments/evictions are trending higher in damages, inflation affecting costs for remediation</t>
  </si>
  <si>
    <t>Failed tenancies at the end of 2021 became bad debts posted into 2022 ($74k).  The 2022 budget was revised March 2022 and was modified to reflect more accurately the expectations for the year.  Budget dollars were removed from the one area we had control over - maintenance.  The maintenance budget was highly reduced as a result.</t>
  </si>
  <si>
    <t>December 2021 experienced an extreme and prolonged cold snap that caused the utility expenses to skyrocket.  This put us into a deficit position at the end of the year which we are "recovering" from the 2022 budget.  Further cold weather in early 2022 continued to negatively affect the budgets.  As with Operating, we are forced to make cuts to the maintenance budget to stay on target.</t>
  </si>
  <si>
    <t>Urgently needed capital maintenance items that are not approved are completed through the regular operating maintenance budget, limiting our ability to address the regular maintenance necessary to keep units occupied.  Capital suite renewals not funded force us to use operating budget to perform the work in order to bring more units online to generate revenue.  Escalting costs for materials and contracted services.  Aging infrastructure requires additional maintenance to keep operational.</t>
  </si>
  <si>
    <t>Tenant services worker to be hired to help with eviction prevention strategies and to help improve the tenancies overall.  Part of the Stronger Foundations Strategy.  Need for additional maintenance staff (50% social housing/50% lodge) due to the backlog of maintenance projects/tasks that have not been properly funded.</t>
  </si>
  <si>
    <t>Increase from forecasted 2022 actual for 2023 budget -- forecaste total is lower than typical due to the reduced mainenance activity performed in 2022, but we anticipate a shift going forward as we work through the maintenance backlog.  Also taking into consideration annual cost of living wage increases (estimated 7%)</t>
  </si>
  <si>
    <t>consider with above, just shifting priority from SSC to CH -- ie, reduction from 2022 forecast, but a slight increase still from the 2022 budget</t>
  </si>
  <si>
    <t>The estimated amount of "fixed/hard" maintenance costs - ie, costs necessary just to operate/maintain the buildings.  Any additional amounts are for the "needs" - the backlog of maintenance and upkeep</t>
  </si>
  <si>
    <t>replacement of common area furnishings</t>
  </si>
  <si>
    <t>Adding 5% in 2024 and 2025 as a cost escalator</t>
  </si>
  <si>
    <t>Downward adjustment to bad debts anticipated with the hiring of a tenant services worker - hoping to save some troubled tenancies</t>
  </si>
  <si>
    <t>Financial Operating Summary - Lodges (If Applicable)</t>
  </si>
  <si>
    <t>Forecasted</t>
  </si>
  <si>
    <t xml:space="preserve">Lodge Annualized Cost Pressures </t>
  </si>
  <si>
    <t>Rent Revenue</t>
  </si>
  <si>
    <t>Lodges</t>
  </si>
  <si>
    <t>2022 Resident Services includes $45k of prior year adjustments for Rotary House Lease</t>
  </si>
  <si>
    <t>Vacancies that have not recovered post-COVID.  Occupancy has increased in a few areas but some areas are much slower to recover.</t>
  </si>
  <si>
    <t>LAP Grant funding for 2022 to remain consistent with 2020 as occupancy/LAP qualified resident counts in Feb22 remain below the 2022 index.  Expecting 2022 to be the final year this incremental top-up will be available so forecasting 2023 forward based upon current occupancy as of Jul22</t>
  </si>
  <si>
    <t>Additional admin for lodges</t>
  </si>
  <si>
    <t>Food</t>
  </si>
  <si>
    <t>Inflationary increases</t>
  </si>
  <si>
    <t xml:space="preserve">inflationary costs; aging infrastructure and equipment; </t>
  </si>
  <si>
    <t>Assumption of 5% increase annually.  If costs continue to increase at a high inflation rate and if the occupancy doesn’t significantly improve, the lodge requisition may need to be increased &gt;5% by 2025 to maintain positive cash flow.</t>
  </si>
  <si>
    <t>Financial Operating Summary - Affordable Housing (If Applicable)</t>
  </si>
  <si>
    <t>Net Excess (Deficiency)  from Operations</t>
  </si>
  <si>
    <t xml:space="preserve">Affordable Housing Annualized Cost Pressures </t>
  </si>
  <si>
    <t>Affordable Housing</t>
  </si>
  <si>
    <t>rising interest rates affecting the debts repayable to to MM's, inflationary increases affecting most expenses.</t>
  </si>
  <si>
    <t>Bad Debt Cadotte Lake actual in 2022</t>
  </si>
  <si>
    <t>Reduced allocation of central administration expenses will reduce a number of different shared expense items.</t>
  </si>
  <si>
    <t>human resources</t>
  </si>
  <si>
    <t>as above</t>
  </si>
  <si>
    <t>Financial Operating Summary - Private Non Profit (If Applicable)</t>
  </si>
  <si>
    <t>Rental Revenue</t>
  </si>
  <si>
    <t>Sundry Revenue</t>
  </si>
  <si>
    <t>Utilities Recovered</t>
  </si>
  <si>
    <t>Subsidy Assistance</t>
  </si>
  <si>
    <t>Replacement Reserve</t>
  </si>
  <si>
    <t xml:space="preserve">Private Non Profit Annualized Cost Pressures </t>
  </si>
  <si>
    <t>Financial Operating Summary - Other Housing (If Applicable)</t>
  </si>
  <si>
    <t xml:space="preserve">Other Housing Annualized Cost Pressures </t>
  </si>
  <si>
    <t>Cost Pressure Drop Down List</t>
  </si>
  <si>
    <t>HMB Drop Down List</t>
  </si>
  <si>
    <t>(please select)</t>
  </si>
  <si>
    <t>Acadia Foundation</t>
  </si>
  <si>
    <t>ACF</t>
  </si>
  <si>
    <t>Battle River Foundation</t>
  </si>
  <si>
    <t>BRF</t>
  </si>
  <si>
    <t>Barrhead &amp; District Social Housing Association</t>
  </si>
  <si>
    <t>BAR</t>
  </si>
  <si>
    <t>Beaver Foundation</t>
  </si>
  <si>
    <t>BEA</t>
  </si>
  <si>
    <t>Bertha Gold Jewish Seniors Residence</t>
  </si>
  <si>
    <t>CJE</t>
  </si>
  <si>
    <t>Bethany Care Society</t>
  </si>
  <si>
    <t>BCS</t>
  </si>
  <si>
    <t>Big Country Housing Authority</t>
  </si>
  <si>
    <t>BIG</t>
  </si>
  <si>
    <t>Forward Housing Association</t>
  </si>
  <si>
    <t>RCD</t>
  </si>
  <si>
    <t>Boreal Housing Foundation</t>
  </si>
  <si>
    <t>BHF</t>
  </si>
  <si>
    <t>Bow Valley Regional Housing</t>
  </si>
  <si>
    <t>BVR</t>
  </si>
  <si>
    <t>Brazeau Foundation</t>
  </si>
  <si>
    <t>BZF</t>
  </si>
  <si>
    <t>Bridges Community Living</t>
  </si>
  <si>
    <t>PCF</t>
  </si>
  <si>
    <t>Calgary Chinatown Seniors Housing Society</t>
  </si>
  <si>
    <t>CCH</t>
  </si>
  <si>
    <t>Calgary Heritage Housing</t>
  </si>
  <si>
    <t>CWS</t>
  </si>
  <si>
    <t>Calgary Housing Company</t>
  </si>
  <si>
    <t>CHC</t>
  </si>
  <si>
    <t>Canadian Mental Health Association-Edmonton Region</t>
  </si>
  <si>
    <t>CMH</t>
  </si>
  <si>
    <t>Civida</t>
  </si>
  <si>
    <t>CRH</t>
  </si>
  <si>
    <t>Castor And District Housing Authority</t>
  </si>
  <si>
    <t>CAS</t>
  </si>
  <si>
    <t>Chinese Seniors Management Services Ltd</t>
  </si>
  <si>
    <t>CBA</t>
  </si>
  <si>
    <t>Chinook Foundation</t>
  </si>
  <si>
    <t>CKF</t>
  </si>
  <si>
    <t>Claresholm Housing Authority</t>
  </si>
  <si>
    <t>CLA</t>
  </si>
  <si>
    <t>County Of Stettler Housing Authority</t>
  </si>
  <si>
    <t>CSH</t>
  </si>
  <si>
    <t>Crowsnest Pass Senior Housing</t>
  </si>
  <si>
    <t>CNP</t>
  </si>
  <si>
    <t>Cypress View Foundation</t>
  </si>
  <si>
    <t>CVF</t>
  </si>
  <si>
    <t>Drumheller And District Seniors Foundation</t>
  </si>
  <si>
    <t>DDF</t>
  </si>
  <si>
    <t>Drumheller Housing Administration</t>
  </si>
  <si>
    <t>DRU</t>
  </si>
  <si>
    <t>Replacement Reserve (PNP)</t>
  </si>
  <si>
    <t>Eagle Hill Foundation (1995)</t>
  </si>
  <si>
    <t>EHF</t>
  </si>
  <si>
    <t>Foremost Housing Authority</t>
  </si>
  <si>
    <t>FOR</t>
  </si>
  <si>
    <t>Forty Mile Foundation</t>
  </si>
  <si>
    <t>FMF</t>
  </si>
  <si>
    <t>Grace Bankview House Senior Citizens Residence Society</t>
  </si>
  <si>
    <t>GBV</t>
  </si>
  <si>
    <t>Grande Spirit Foundation</t>
  </si>
  <si>
    <t>GSP</t>
  </si>
  <si>
    <t>Program Lists</t>
  </si>
  <si>
    <t>GEF Senior Housing</t>
  </si>
  <si>
    <t>GEF</t>
  </si>
  <si>
    <t>Greater North Foundation</t>
  </si>
  <si>
    <t>GNF</t>
  </si>
  <si>
    <t>Green Acres Foundation</t>
  </si>
  <si>
    <t>GAF</t>
  </si>
  <si>
    <t>Heart River Housing</t>
  </si>
  <si>
    <t>HRH</t>
  </si>
  <si>
    <t>Heartland Housing Foundation</t>
  </si>
  <si>
    <t>HHF</t>
  </si>
  <si>
    <t>Homeland Housing</t>
  </si>
  <si>
    <t>HLD</t>
  </si>
  <si>
    <t>Private Non Profit</t>
  </si>
  <si>
    <t>Hythe &amp; District Pioneer Homes (Advisory Committee)</t>
  </si>
  <si>
    <t>HDP</t>
  </si>
  <si>
    <t>Other Housing</t>
  </si>
  <si>
    <t>Kneehill Housing Corporation</t>
  </si>
  <si>
    <t>KHC</t>
  </si>
  <si>
    <t>La Societe Des Manoirs Saint Joachim Et Saint-Thomas</t>
  </si>
  <si>
    <t>LSM</t>
  </si>
  <si>
    <t>Lac Ste. Anne Foundation</t>
  </si>
  <si>
    <t>LSF</t>
  </si>
  <si>
    <t>Lakeland Lodge And Housing Foundation</t>
  </si>
  <si>
    <t>LLF</t>
  </si>
  <si>
    <t>Lamont County Housing Foundation</t>
  </si>
  <si>
    <t>CMF</t>
  </si>
  <si>
    <t>Leduc Regional Housing Foundation</t>
  </si>
  <si>
    <t>LED</t>
  </si>
  <si>
    <t>Lesser Slave Lake Regional Housing Authority</t>
  </si>
  <si>
    <t>LSL</t>
  </si>
  <si>
    <t>Lethbridge Housing Authority</t>
  </si>
  <si>
    <t>LET</t>
  </si>
  <si>
    <t>Lloydminster Region Housing Group</t>
  </si>
  <si>
    <t>LRH</t>
  </si>
  <si>
    <t>M.D. Of Minburn Foundation</t>
  </si>
  <si>
    <t>MIN</t>
  </si>
  <si>
    <t>M.D. Of St. Paul Foundation</t>
  </si>
  <si>
    <t>MSP</t>
  </si>
  <si>
    <t>Marquis Foundation</t>
  </si>
  <si>
    <t>MAR</t>
  </si>
  <si>
    <t>Medicine Hat Community Housing Society</t>
  </si>
  <si>
    <t>MED</t>
  </si>
  <si>
    <t>Meridian Housing Foundation</t>
  </si>
  <si>
    <t>MER</t>
  </si>
  <si>
    <t>Mosquito Creek Foundation</t>
  </si>
  <si>
    <t>MOS</t>
  </si>
  <si>
    <t>Mountain View Seniors' Housing</t>
  </si>
  <si>
    <t>MVM</t>
  </si>
  <si>
    <t>Newell Housing Foundation</t>
  </si>
  <si>
    <t>NEW</t>
  </si>
  <si>
    <t>Newthorad Seniors Housing Foundation</t>
  </si>
  <si>
    <t>NTD</t>
  </si>
  <si>
    <t>NPF</t>
  </si>
  <si>
    <t>Oi Kwan Foundation</t>
  </si>
  <si>
    <t>OKF</t>
  </si>
  <si>
    <t>Parkland Foundation</t>
  </si>
  <si>
    <t>PLF</t>
  </si>
  <si>
    <t>Pincher Creek Foundation (Alberta)</t>
  </si>
  <si>
    <t>PNH</t>
  </si>
  <si>
    <t>Pioneer Place Senior Citizens Apartment Management Society</t>
  </si>
  <si>
    <t>PIO</t>
  </si>
  <si>
    <t>Porcupine Hills Seniors Foundation</t>
  </si>
  <si>
    <t>PHF</t>
  </si>
  <si>
    <t>Provost Senior Citizens Home Foundation</t>
  </si>
  <si>
    <t>PRO</t>
  </si>
  <si>
    <t>Red Deer Housing Authority</t>
  </si>
  <si>
    <t>RDH</t>
  </si>
  <si>
    <t>Ridge Country Housing</t>
  </si>
  <si>
    <t>RIG</t>
  </si>
  <si>
    <t>Rimoka Housing Foundation</t>
  </si>
  <si>
    <t>RIM</t>
  </si>
  <si>
    <t>Rocky Senior Housing Council</t>
  </si>
  <si>
    <t>RSH</t>
  </si>
  <si>
    <t>Rocky View Foundation</t>
  </si>
  <si>
    <t>RVF</t>
  </si>
  <si>
    <t>Silvera For Seniors</t>
  </si>
  <si>
    <t>SLV</t>
  </si>
  <si>
    <t>Sylvan Lake Foundation</t>
  </si>
  <si>
    <t>SYL</t>
  </si>
  <si>
    <t>Taber And District Housing Foundation</t>
  </si>
  <si>
    <t>TAB</t>
  </si>
  <si>
    <t>The Bethany Group</t>
  </si>
  <si>
    <t>TBG</t>
  </si>
  <si>
    <t>The Evergreens Foundation</t>
  </si>
  <si>
    <t>EGF</t>
  </si>
  <si>
    <t>The Smoky Lake Foundation</t>
  </si>
  <si>
    <t>SMO</t>
  </si>
  <si>
    <t>The Wood Buffalo Housing And Development Corporation</t>
  </si>
  <si>
    <t>WBC</t>
  </si>
  <si>
    <t>Town Of Coronation</t>
  </si>
  <si>
    <t>TOC</t>
  </si>
  <si>
    <t>Trinity Place Foundation Of Alberta</t>
  </si>
  <si>
    <t>TPF</t>
  </si>
  <si>
    <t>Vegreville Senior Housing</t>
  </si>
  <si>
    <t>VEG</t>
  </si>
  <si>
    <t>Verkhovyna St. Josaphat's Senior Citizens Home</t>
  </si>
  <si>
    <t>VLJ</t>
  </si>
  <si>
    <t>Vermilion &amp; District Housing Foundation</t>
  </si>
  <si>
    <t>VHA</t>
  </si>
  <si>
    <t>Vista Housing For Seniors</t>
  </si>
  <si>
    <t>VHS</t>
  </si>
  <si>
    <t>Wabasca/Desmarais Housing Authority</t>
  </si>
  <si>
    <t>WAH</t>
  </si>
  <si>
    <t>Westwinds Communities</t>
  </si>
  <si>
    <t>WWC</t>
  </si>
  <si>
    <t>Wheatland Housing Management Body</t>
  </si>
  <si>
    <t>WHE</t>
  </si>
  <si>
    <t>Willow Creek Foundation</t>
  </si>
  <si>
    <t>WCF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</si>
</sst>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 #,##0_-;_-*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_);_(* \(#,##0\);_(* &quot;-&quot;??_);_(@_)"/>
    <numFmt numFmtId="169" formatCode="_(* #,###,;_(* \(#,###,\);_(* &quot;-&quot;_);_(@_)"/>
    <numFmt numFmtId="170" formatCode="_(* #,##0_);_(* \(#,##0\);_(* &quot; &quot;_);_(@_)"/>
    <numFmt numFmtId="171" formatCode="_-&quot;£&quot;* #,##0_-;\-&quot;£&quot;* #,##0_-;_-&quot;£&quot;* &quot;-&quot;_-;_-@_-"/>
    <numFmt numFmtId="172" formatCode="_-&quot;£&quot;* #,##0.00_-;\-&quot;£&quot;* #,##0.00_-;_-&quot;£&quot;* &quot;-&quot;??_-;_-@_-"/>
    <numFmt numFmtId="173" formatCode="_(&quot;$&quot;* #,##0_);_(&quot;$&quot;* \(#,##0\);_(&quot;$&quot;* &quot;-&quot;??_);_(@_)"/>
  </numFmts>
  <fonts count="74">
    <font>
      <sz val="11"/>
      <color theme="1"/>
      <name val="Calibri"/>
      <family val="2"/>
      <scheme val="minor"/>
    </font>
    <font>
      <sz val="10"/>
      <name val="Arial"/>
      <family val="2"/>
    </font>
    <font>
      <b/>
      <sz val="12"/>
      <name val="Arial"/>
      <family val="2"/>
    </font>
    <font>
      <sz val="11"/>
      <color theme="1"/>
      <name val="Calibri"/>
      <family val="2"/>
      <scheme val="minor"/>
    </font>
    <font>
      <sz val="10"/>
      <color theme="1"/>
      <name val="Arial"/>
      <family val="2"/>
    </font>
    <font>
      <sz val="10"/>
      <color indexed="8"/>
      <name val="Arial"/>
      <family val="2"/>
    </font>
    <font>
      <sz val="10"/>
      <name val="Arial"/>
      <family val="2"/>
    </font>
    <font>
      <b/>
      <sz val="12"/>
      <name val="Calibri"/>
      <family val="2"/>
      <scheme val="minor"/>
    </font>
    <font>
      <sz val="11"/>
      <color rgb="FF9C0006"/>
      <name val="Calibri"/>
      <family val="2"/>
      <scheme val="minor"/>
    </font>
    <font>
      <b/>
      <u/>
      <sz val="11"/>
      <color theme="1"/>
      <name val="Calibri"/>
      <family val="2"/>
      <scheme val="minor"/>
    </font>
    <font>
      <b/>
      <sz val="12"/>
      <color theme="1"/>
      <name val="Calibri"/>
      <family val="2"/>
      <scheme val="minor"/>
    </font>
    <font>
      <sz val="11"/>
      <color indexed="8"/>
      <name val="Calibri"/>
      <family val="2"/>
    </font>
    <font>
      <sz val="12"/>
      <color indexed="8"/>
      <name val="Calibri"/>
      <family val="2"/>
    </font>
    <font>
      <sz val="11"/>
      <color indexed="9"/>
      <name val="Calibri"/>
      <family val="2"/>
    </font>
    <font>
      <sz val="12"/>
      <color indexed="9"/>
      <name val="Calibri"/>
      <family val="2"/>
    </font>
    <font>
      <sz val="11"/>
      <color indexed="20"/>
      <name val="Calibri"/>
      <family val="2"/>
    </font>
    <font>
      <sz val="12"/>
      <color indexed="20"/>
      <name val="Calibri"/>
      <family val="2"/>
    </font>
    <font>
      <b/>
      <sz val="11"/>
      <color indexed="52"/>
      <name val="Calibri"/>
      <family val="2"/>
    </font>
    <font>
      <b/>
      <sz val="12"/>
      <color indexed="52"/>
      <name val="Calibri"/>
      <family val="2"/>
    </font>
    <font>
      <b/>
      <sz val="11"/>
      <color indexed="9"/>
      <name val="Calibri"/>
      <family val="2"/>
    </font>
    <font>
      <b/>
      <sz val="12"/>
      <color indexed="9"/>
      <name val="Calibri"/>
      <family val="2"/>
    </font>
    <font>
      <sz val="12"/>
      <color theme="1"/>
      <name val="Arial Unicode MS"/>
      <family val="2"/>
    </font>
    <font>
      <sz val="12"/>
      <color theme="1"/>
      <name val="Arial"/>
      <family val="2"/>
    </font>
    <font>
      <sz val="10"/>
      <name val="MS Sans Serif"/>
      <family val="2"/>
    </font>
    <font>
      <sz val="10"/>
      <color theme="1"/>
      <name val="Arial Narrow"/>
      <family val="2"/>
    </font>
    <font>
      <b/>
      <sz val="10"/>
      <name val="Arial Unicode MS"/>
      <family val="2"/>
    </font>
    <font>
      <sz val="12"/>
      <name val="Times New Roman"/>
      <family val="1"/>
    </font>
    <font>
      <sz val="12"/>
      <name val="Arial"/>
      <family val="2"/>
    </font>
    <font>
      <sz val="11"/>
      <color rgb="FF000000"/>
      <name val="Calibri"/>
      <family val="2"/>
      <scheme val="minor"/>
    </font>
    <font>
      <sz val="8"/>
      <name val="Times New Roman"/>
      <family val="1"/>
    </font>
    <font>
      <sz val="10"/>
      <name val="Helv"/>
    </font>
    <font>
      <i/>
      <sz val="11"/>
      <color indexed="23"/>
      <name val="Calibri"/>
      <family val="2"/>
    </font>
    <font>
      <i/>
      <sz val="12"/>
      <color indexed="23"/>
      <name val="Calibri"/>
      <family val="2"/>
    </font>
    <font>
      <sz val="11"/>
      <color indexed="17"/>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2"/>
      <color indexed="62"/>
      <name val="Calibri"/>
      <family val="2"/>
    </font>
    <font>
      <sz val="11"/>
      <name val="Arial"/>
      <family val="2"/>
    </font>
    <font>
      <sz val="11"/>
      <color indexed="52"/>
      <name val="Calibri"/>
      <family val="2"/>
    </font>
    <font>
      <sz val="12"/>
      <color indexed="52"/>
      <name val="Calibri"/>
      <family val="2"/>
    </font>
    <font>
      <sz val="11"/>
      <color indexed="60"/>
      <name val="Calibri"/>
      <family val="2"/>
    </font>
    <font>
      <sz val="12"/>
      <color indexed="60"/>
      <name val="Calibri"/>
      <family val="2"/>
    </font>
    <font>
      <sz val="10"/>
      <name val="Arial Unicode MS"/>
      <family val="2"/>
    </font>
    <font>
      <sz val="10"/>
      <color rgb="FF000000"/>
      <name val="Arial"/>
      <family val="2"/>
    </font>
    <font>
      <sz val="10"/>
      <color theme="1"/>
      <name val="Calibri"/>
      <family val="2"/>
      <scheme val="minor"/>
    </font>
    <font>
      <sz val="9"/>
      <color theme="1"/>
      <name val="Arial Narrow"/>
      <family val="2"/>
    </font>
    <font>
      <sz val="8"/>
      <color theme="1"/>
      <name val="Times New Roman"/>
      <family val="2"/>
    </font>
    <font>
      <sz val="11"/>
      <color indexed="8"/>
      <name val="Calibri"/>
      <family val="2"/>
      <scheme val="minor"/>
    </font>
    <font>
      <sz val="10"/>
      <color indexed="8"/>
      <name val="MS Sans Serif"/>
      <family val="2"/>
    </font>
    <font>
      <sz val="10"/>
      <name val="Times New Roman"/>
      <family val="1"/>
    </font>
    <font>
      <b/>
      <sz val="11"/>
      <color indexed="63"/>
      <name val="Calibri"/>
      <family val="2"/>
    </font>
    <font>
      <b/>
      <sz val="12"/>
      <color indexed="63"/>
      <name val="Calibri"/>
      <family val="2"/>
    </font>
    <font>
      <sz val="8"/>
      <name val="Tahoma"/>
      <family val="2"/>
    </font>
    <font>
      <b/>
      <sz val="10"/>
      <name val="MS Sans Serif"/>
      <family val="2"/>
    </font>
    <font>
      <b/>
      <sz val="18"/>
      <color indexed="56"/>
      <name val="Cambria"/>
      <family val="2"/>
    </font>
    <font>
      <b/>
      <sz val="11"/>
      <color indexed="8"/>
      <name val="Calibri"/>
      <family val="2"/>
    </font>
    <font>
      <b/>
      <sz val="12"/>
      <color indexed="8"/>
      <name val="Calibri"/>
      <family val="2"/>
    </font>
    <font>
      <sz val="11"/>
      <color indexed="10"/>
      <name val="Calibri"/>
      <family val="2"/>
    </font>
    <font>
      <sz val="12"/>
      <color indexed="10"/>
      <name val="Calibri"/>
      <family val="2"/>
    </font>
    <font>
      <sz val="11"/>
      <name val="Calibri"/>
      <family val="2"/>
      <scheme val="minor"/>
    </font>
    <font>
      <sz val="12"/>
      <color theme="1"/>
      <name val="Calibri"/>
      <family val="2"/>
      <scheme val="minor"/>
    </font>
    <font>
      <b/>
      <u/>
      <sz val="12"/>
      <color theme="1"/>
      <name val="Calibri"/>
      <family val="2"/>
      <scheme val="minor"/>
    </font>
    <font>
      <u/>
      <sz val="12"/>
      <color theme="1"/>
      <name val="Calibri"/>
      <family val="2"/>
      <scheme val="minor"/>
    </font>
    <font>
      <i/>
      <sz val="12"/>
      <color theme="1"/>
      <name val="Calibri"/>
      <family val="2"/>
      <scheme val="minor"/>
    </font>
    <font>
      <sz val="12"/>
      <name val="Calibri"/>
      <family val="2"/>
      <scheme val="minor"/>
    </font>
    <font>
      <b/>
      <sz val="11"/>
      <name val="Calibri"/>
      <family val="2"/>
      <scheme val="minor"/>
    </font>
    <font>
      <b/>
      <sz val="20"/>
      <name val="Calibri"/>
      <family val="2"/>
      <scheme val="minor"/>
    </font>
    <font>
      <u/>
      <sz val="12"/>
      <name val="Calibri"/>
      <family val="2"/>
      <scheme val="minor"/>
    </font>
    <font>
      <sz val="20"/>
      <name val="Calibri"/>
      <family val="2"/>
      <scheme val="minor"/>
    </font>
    <font>
      <b/>
      <sz val="12"/>
      <color rgb="FFFF0000"/>
      <name val="Calibri"/>
      <family val="2"/>
      <scheme val="minor"/>
    </font>
    <font>
      <b/>
      <sz val="18"/>
      <name val="Calibri"/>
      <family val="2"/>
      <scheme val="minor"/>
    </font>
  </fonts>
  <fills count="34">
    <fill>
      <patternFill patternType="none"/>
    </fill>
    <fill>
      <patternFill patternType="gray125"/>
    </fill>
    <fill>
      <patternFill patternType="solid">
        <fgColor rgb="FFFFFF00"/>
        <bgColor indexed="64"/>
      </patternFill>
    </fill>
    <fill>
      <patternFill patternType="solid">
        <fgColor theme="4" tint="0.39997558519241921"/>
        <bgColor indexed="64"/>
      </patternFill>
    </fill>
    <fill>
      <patternFill patternType="solid">
        <fgColor theme="0"/>
        <bgColor indexed="64"/>
      </patternFill>
    </fill>
    <fill>
      <patternFill patternType="solid">
        <fgColor rgb="FFFFC7CE"/>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58"/>
        <bgColor indexed="64"/>
      </patternFill>
    </fill>
    <fill>
      <patternFill patternType="solid">
        <fgColor theme="3" tint="0.79998168889431442"/>
        <bgColor indexed="64"/>
      </patternFill>
    </fill>
    <fill>
      <patternFill patternType="solid">
        <fgColor indexed="65"/>
        <bgColor theme="0"/>
      </patternFill>
    </fill>
    <fill>
      <patternFill patternType="solid">
        <fgColor rgb="FFCC99FF"/>
        <bgColor indexed="64"/>
      </patternFill>
    </fill>
    <fill>
      <patternFill patternType="solid">
        <fgColor theme="7" tint="0.39997558519241921"/>
        <bgColor indexed="64"/>
      </patternFill>
    </fill>
  </fills>
  <borders count="42">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5578">
    <xf numFmtId="0" fontId="0" fillId="0" borderId="0"/>
    <xf numFmtId="167"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5" fillId="0" borderId="0">
      <alignment vertical="top"/>
    </xf>
    <xf numFmtId="0" fontId="6" fillId="0" borderId="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2" fillId="6" borderId="0" applyNumberFormat="0" applyBorder="0" applyAlignment="0" applyProtection="0"/>
    <xf numFmtId="0" fontId="11"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1"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2" fillId="7" borderId="0" applyNumberFormat="0" applyBorder="0" applyAlignment="0" applyProtection="0"/>
    <xf numFmtId="0" fontId="11"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1"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2" fillId="8" borderId="0" applyNumberFormat="0" applyBorder="0" applyAlignment="0" applyProtection="0"/>
    <xf numFmtId="0" fontId="11"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1"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2" fillId="9" borderId="0" applyNumberFormat="0" applyBorder="0" applyAlignment="0" applyProtection="0"/>
    <xf numFmtId="0" fontId="11"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1"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2" fillId="10" borderId="0" applyNumberFormat="0" applyBorder="0" applyAlignment="0" applyProtection="0"/>
    <xf numFmtId="0" fontId="11"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1"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2" fillId="11" borderId="0" applyNumberFormat="0" applyBorder="0" applyAlignment="0" applyProtection="0"/>
    <xf numFmtId="0" fontId="11"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1"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2" fillId="12" borderId="0" applyNumberFormat="0" applyBorder="0" applyAlignment="0" applyProtection="0"/>
    <xf numFmtId="0" fontId="11"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1"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2" fillId="13" borderId="0" applyNumberFormat="0" applyBorder="0" applyAlignment="0" applyProtection="0"/>
    <xf numFmtId="0" fontId="11"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1"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2" fillId="14" borderId="0" applyNumberFormat="0" applyBorder="0" applyAlignment="0" applyProtection="0"/>
    <xf numFmtId="0" fontId="11"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1"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2" fillId="9" borderId="0" applyNumberFormat="0" applyBorder="0" applyAlignment="0" applyProtection="0"/>
    <xf numFmtId="0" fontId="11"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1"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2" fillId="12" borderId="0" applyNumberFormat="0" applyBorder="0" applyAlignment="0" applyProtection="0"/>
    <xf numFmtId="0" fontId="11"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1"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2" fillId="15" borderId="0" applyNumberFormat="0" applyBorder="0" applyAlignment="0" applyProtection="0"/>
    <xf numFmtId="0" fontId="11"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1"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3"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3"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3"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3"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3"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3"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3"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3"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3"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3"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8" fillId="5" borderId="0" applyNumberFormat="0" applyBorder="0" applyAlignment="0" applyProtection="0"/>
    <xf numFmtId="0" fontId="15"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5"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7"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8" fillId="24" borderId="14" applyNumberFormat="0" applyAlignment="0" applyProtection="0"/>
    <xf numFmtId="0" fontId="19" fillId="25" borderId="15" applyNumberFormat="0" applyAlignment="0" applyProtection="0"/>
    <xf numFmtId="0" fontId="19" fillId="25" borderId="15" applyNumberFormat="0" applyAlignment="0" applyProtection="0"/>
    <xf numFmtId="0" fontId="19" fillId="25" borderId="15" applyNumberFormat="0" applyAlignment="0" applyProtection="0"/>
    <xf numFmtId="0" fontId="19" fillId="25" borderId="15" applyNumberFormat="0" applyAlignment="0" applyProtection="0"/>
    <xf numFmtId="0" fontId="20" fillId="25" borderId="15" applyNumberFormat="0" applyAlignment="0" applyProtection="0"/>
    <xf numFmtId="0" fontId="20" fillId="25" borderId="15" applyNumberFormat="0" applyAlignment="0" applyProtection="0"/>
    <xf numFmtId="0" fontId="20" fillId="25" borderId="15" applyNumberFormat="0" applyAlignment="0" applyProtection="0"/>
    <xf numFmtId="0" fontId="19" fillId="25" borderId="15" applyNumberFormat="0" applyAlignment="0" applyProtection="0"/>
    <xf numFmtId="0" fontId="20" fillId="25" borderId="15" applyNumberFormat="0" applyAlignment="0" applyProtection="0"/>
    <xf numFmtId="0" fontId="20" fillId="25" borderId="15" applyNumberFormat="0" applyAlignment="0" applyProtection="0"/>
    <xf numFmtId="0" fontId="20" fillId="25" borderId="15" applyNumberFormat="0" applyAlignment="0" applyProtection="0"/>
    <xf numFmtId="0" fontId="20" fillId="25" borderId="15" applyNumberFormat="0" applyAlignment="0" applyProtection="0"/>
    <xf numFmtId="0" fontId="20" fillId="25" borderId="15" applyNumberFormat="0" applyAlignment="0" applyProtection="0"/>
    <xf numFmtId="167" fontId="21" fillId="0" borderId="0" applyFont="0" applyFill="0" applyBorder="0" applyAlignment="0" applyProtection="0"/>
    <xf numFmtId="167" fontId="22"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24"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25"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 fillId="0" borderId="0" applyFont="0" applyFill="0" applyBorder="0" applyAlignment="0" applyProtection="0"/>
    <xf numFmtId="167" fontId="11" fillId="0" borderId="0" applyFont="0" applyFill="0" applyBorder="0" applyAlignment="0" applyProtection="0"/>
    <xf numFmtId="167" fontId="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1" fillId="0" borderId="0" applyFont="0" applyFill="0" applyBorder="0" applyAlignment="0" applyProtection="0"/>
    <xf numFmtId="167" fontId="11" fillId="0" borderId="0" applyFont="0" applyFill="0" applyBorder="0" applyAlignment="0" applyProtection="0"/>
    <xf numFmtId="167" fontId="1" fillId="0" borderId="0" applyFont="0" applyFill="0" applyBorder="0" applyAlignment="0" applyProtection="0"/>
    <xf numFmtId="167" fontId="25" fillId="0" borderId="0" applyFont="0" applyFill="0" applyBorder="0" applyAlignment="0" applyProtection="0"/>
    <xf numFmtId="167" fontId="26" fillId="0" borderId="0" applyFont="0" applyFill="0" applyBorder="0" applyAlignment="0" applyProtection="0"/>
    <xf numFmtId="167" fontId="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7" fontId="2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27"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27" fillId="0" borderId="0" applyFont="0" applyFill="0" applyBorder="0" applyAlignment="0" applyProtection="0"/>
    <xf numFmtId="167" fontId="3" fillId="0" borderId="0" applyFont="0" applyFill="0" applyBorder="0" applyAlignment="0" applyProtection="0"/>
    <xf numFmtId="43" fontId="27"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27" fillId="0" borderId="0" applyFont="0" applyFill="0" applyBorder="0" applyAlignment="0" applyProtection="0"/>
    <xf numFmtId="167" fontId="28"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27"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27"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40" fontId="23"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9" fillId="0" borderId="0" applyFont="0" applyFill="0" applyBorder="0" applyAlignment="0" applyProtection="0"/>
    <xf numFmtId="167" fontId="25"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25" fillId="0" borderId="0" applyFont="0" applyFill="0" applyBorder="0" applyAlignment="0" applyProtection="0"/>
    <xf numFmtId="167" fontId="3" fillId="0" borderId="0" applyFont="0" applyFill="0" applyBorder="0" applyAlignment="0" applyProtection="0"/>
    <xf numFmtId="167" fontId="2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25" fillId="0" borderId="0" applyFont="0" applyFill="0" applyBorder="0" applyAlignment="0" applyProtection="0"/>
    <xf numFmtId="167" fontId="2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8"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2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3" fillId="0" borderId="0" applyFont="0" applyFill="0" applyBorder="0" applyAlignment="0" applyProtection="0"/>
    <xf numFmtId="166" fontId="1" fillId="0" borderId="0" applyFont="0" applyFill="0" applyBorder="0" applyAlignment="0" applyProtection="0"/>
    <xf numFmtId="166" fontId="26"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0" fillId="0" borderId="0"/>
    <xf numFmtId="41" fontId="1" fillId="0" borderId="0" applyFont="0" applyFill="0" applyBorder="0" applyAlignment="0" applyProtection="0"/>
    <xf numFmtId="43" fontId="1"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3"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8"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8"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8"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8"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8"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8" fillId="11" borderId="14" applyNumberFormat="0" applyAlignment="0" applyProtection="0"/>
    <xf numFmtId="0" fontId="39"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9"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8"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0" fontId="39" fillId="11" borderId="14" applyNumberFormat="0" applyAlignment="0" applyProtection="0"/>
    <xf numFmtId="170" fontId="40" fillId="0" borderId="0" applyFont="0" applyFill="0" applyBorder="0" applyAlignment="0" applyProtection="0"/>
    <xf numFmtId="0" fontId="41" fillId="0" borderId="19" applyNumberFormat="0" applyFill="0" applyAlignment="0" applyProtection="0"/>
    <xf numFmtId="0" fontId="41" fillId="0" borderId="19" applyNumberFormat="0" applyFill="0" applyAlignment="0" applyProtection="0"/>
    <xf numFmtId="0" fontId="42" fillId="0" borderId="19" applyNumberFormat="0" applyFill="0" applyAlignment="0" applyProtection="0"/>
    <xf numFmtId="0" fontId="42" fillId="0" borderId="19" applyNumberFormat="0" applyFill="0" applyAlignment="0" applyProtection="0"/>
    <xf numFmtId="0" fontId="42" fillId="0" borderId="19" applyNumberFormat="0" applyFill="0" applyAlignment="0" applyProtection="0"/>
    <xf numFmtId="0" fontId="42" fillId="0" borderId="19" applyNumberFormat="0" applyFill="0" applyAlignment="0" applyProtection="0"/>
    <xf numFmtId="0" fontId="42" fillId="0" borderId="19" applyNumberFormat="0" applyFill="0" applyAlignment="0" applyProtection="0"/>
    <xf numFmtId="0" fontId="42" fillId="0" borderId="19" applyNumberFormat="0" applyFill="0" applyAlignment="0" applyProtection="0"/>
    <xf numFmtId="165"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26" fillId="0" borderId="0"/>
    <xf numFmtId="0" fontId="26" fillId="0" borderId="0"/>
    <xf numFmtId="0" fontId="1" fillId="0" borderId="0"/>
    <xf numFmtId="0" fontId="28"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28" fillId="0" borderId="0"/>
    <xf numFmtId="0" fontId="28" fillId="0" borderId="0"/>
    <xf numFmtId="0" fontId="28"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29" fillId="0" borderId="0"/>
    <xf numFmtId="0" fontId="3" fillId="0" borderId="0"/>
    <xf numFmtId="0" fontId="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6" fillId="0" borderId="0"/>
    <xf numFmtId="0" fontId="3" fillId="0" borderId="0"/>
    <xf numFmtId="0" fontId="45" fillId="0" borderId="0"/>
    <xf numFmtId="0" fontId="3" fillId="0" borderId="0"/>
    <xf numFmtId="0" fontId="29" fillId="0" borderId="0"/>
    <xf numFmtId="0" fontId="3" fillId="0" borderId="0"/>
    <xf numFmtId="0" fontId="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3" fillId="0" borderId="0"/>
    <xf numFmtId="0" fontId="3" fillId="0" borderId="0"/>
    <xf numFmtId="0" fontId="3" fillId="0" borderId="0"/>
    <xf numFmtId="0" fontId="29" fillId="0" borderId="0"/>
    <xf numFmtId="0" fontId="3" fillId="0" borderId="0"/>
    <xf numFmtId="0" fontId="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6" fillId="0" borderId="0"/>
    <xf numFmtId="0" fontId="3" fillId="0" borderId="0"/>
    <xf numFmtId="0" fontId="3" fillId="0" borderId="0"/>
    <xf numFmtId="0" fontId="3" fillId="0" borderId="0"/>
    <xf numFmtId="0" fontId="29" fillId="0" borderId="0"/>
    <xf numFmtId="0" fontId="3" fillId="0" borderId="0"/>
    <xf numFmtId="0" fontId="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2" fillId="0" borderId="0"/>
    <xf numFmtId="0" fontId="3" fillId="0" borderId="0"/>
    <xf numFmtId="0" fontId="23" fillId="0" borderId="0"/>
    <xf numFmtId="0" fontId="3" fillId="0" borderId="0"/>
    <xf numFmtId="0" fontId="3" fillId="0" borderId="0"/>
    <xf numFmtId="0" fontId="3" fillId="0" borderId="0"/>
    <xf numFmtId="0" fontId="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3" fillId="0" borderId="0"/>
    <xf numFmtId="0" fontId="3" fillId="0" borderId="0"/>
    <xf numFmtId="0" fontId="3" fillId="0" borderId="0"/>
    <xf numFmtId="0" fontId="29" fillId="0" borderId="0"/>
    <xf numFmtId="0" fontId="3" fillId="0" borderId="0"/>
    <xf numFmtId="0" fontId="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xf numFmtId="0" fontId="28" fillId="0" borderId="0"/>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7" fillId="0" borderId="0"/>
    <xf numFmtId="0" fontId="3" fillId="0" borderId="0"/>
    <xf numFmtId="0" fontId="1" fillId="0" borderId="0"/>
    <xf numFmtId="0" fontId="1" fillId="0" borderId="0"/>
    <xf numFmtId="0" fontId="28" fillId="0" borderId="0"/>
    <xf numFmtId="0" fontId="3" fillId="0" borderId="0"/>
    <xf numFmtId="0" fontId="4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5" fillId="0" borderId="0"/>
    <xf numFmtId="0" fontId="5" fillId="0" borderId="0"/>
    <xf numFmtId="0" fontId="3" fillId="0" borderId="0"/>
    <xf numFmtId="0" fontId="1"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26" fillId="0" borderId="0"/>
    <xf numFmtId="0" fontId="3" fillId="0" borderId="0"/>
    <xf numFmtId="0" fontId="29" fillId="0" borderId="0"/>
    <xf numFmtId="0" fontId="3" fillId="0" borderId="0"/>
    <xf numFmtId="0" fontId="26" fillId="0" borderId="0"/>
    <xf numFmtId="0" fontId="29" fillId="0" borderId="0"/>
    <xf numFmtId="0" fontId="23"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49" fillId="0" borderId="0"/>
    <xf numFmtId="0" fontId="3" fillId="0" borderId="0"/>
    <xf numFmtId="0" fontId="3" fillId="0" borderId="0"/>
    <xf numFmtId="0" fontId="3" fillId="0" borderId="0"/>
    <xf numFmtId="0" fontId="3" fillId="0" borderId="0"/>
    <xf numFmtId="0" fontId="3" fillId="0" borderId="0"/>
    <xf numFmtId="0" fontId="49"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5" fillId="0" borderId="0"/>
    <xf numFmtId="0" fontId="3" fillId="0" borderId="0"/>
    <xf numFmtId="0" fontId="1" fillId="0" borderId="0"/>
    <xf numFmtId="0" fontId="48" fillId="0" borderId="0"/>
    <xf numFmtId="0" fontId="1"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5" fillId="0" borderId="0"/>
    <xf numFmtId="0" fontId="3" fillId="0" borderId="0"/>
    <xf numFmtId="0" fontId="5" fillId="0" borderId="0"/>
    <xf numFmtId="0" fontId="45" fillId="0" borderId="0"/>
    <xf numFmtId="0" fontId="5" fillId="0" borderId="0"/>
    <xf numFmtId="0" fontId="28" fillId="0" borderId="0"/>
    <xf numFmtId="0" fontId="45" fillId="0" borderId="0"/>
    <xf numFmtId="0" fontId="28" fillId="0" borderId="0"/>
    <xf numFmtId="0" fontId="45" fillId="0" borderId="0"/>
    <xf numFmtId="0" fontId="3" fillId="0" borderId="0"/>
    <xf numFmtId="0" fontId="27" fillId="0" borderId="0"/>
    <xf numFmtId="0" fontId="27" fillId="0" borderId="0"/>
    <xf numFmtId="0" fontId="3" fillId="0" borderId="0"/>
    <xf numFmtId="0" fontId="3"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5" fillId="0" borderId="0"/>
    <xf numFmtId="0" fontId="27"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26" fillId="0" borderId="0"/>
    <xf numFmtId="0" fontId="5"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5" fillId="0" borderId="0"/>
    <xf numFmtId="0" fontId="3" fillId="0" borderId="0"/>
    <xf numFmtId="0" fontId="45" fillId="0" borderId="0"/>
    <xf numFmtId="0" fontId="3" fillId="0" borderId="0"/>
    <xf numFmtId="0" fontId="4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5" fillId="0" borderId="0"/>
    <xf numFmtId="0" fontId="3" fillId="0" borderId="0"/>
    <xf numFmtId="0" fontId="45" fillId="0" borderId="0"/>
    <xf numFmtId="0" fontId="4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9"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26"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26"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9" fillId="0" borderId="0"/>
    <xf numFmtId="0" fontId="3"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3" fillId="0" borderId="0"/>
    <xf numFmtId="0" fontId="3" fillId="0" borderId="0"/>
    <xf numFmtId="0" fontId="11" fillId="0" borderId="0"/>
    <xf numFmtId="0" fontId="45" fillId="0" borderId="0"/>
    <xf numFmtId="0" fontId="4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23" fillId="0" borderId="0"/>
    <xf numFmtId="0" fontId="1" fillId="0" borderId="0"/>
    <xf numFmtId="0" fontId="1" fillId="0" borderId="0"/>
    <xf numFmtId="0" fontId="1" fillId="0" borderId="0"/>
    <xf numFmtId="0" fontId="4" fillId="0" borderId="0"/>
    <xf numFmtId="0" fontId="5" fillId="0" borderId="0"/>
    <xf numFmtId="0" fontId="27" fillId="0" borderId="0"/>
    <xf numFmtId="0" fontId="45" fillId="0" borderId="0"/>
    <xf numFmtId="0" fontId="45" fillId="0" borderId="0"/>
    <xf numFmtId="0" fontId="45" fillId="0" borderId="0"/>
    <xf numFmtId="0" fontId="45" fillId="0" borderId="0"/>
    <xf numFmtId="0" fontId="49" fillId="0" borderId="0"/>
    <xf numFmtId="0" fontId="45" fillId="0" borderId="0"/>
    <xf numFmtId="0" fontId="45" fillId="0" borderId="0"/>
    <xf numFmtId="0" fontId="1" fillId="0" borderId="0"/>
    <xf numFmtId="0" fontId="1" fillId="0" borderId="0"/>
    <xf numFmtId="0" fontId="1" fillId="0" borderId="0"/>
    <xf numFmtId="0" fontId="1" fillId="0" borderId="0"/>
    <xf numFmtId="0" fontId="27" fillId="0" borderId="0"/>
    <xf numFmtId="0" fontId="26" fillId="0" borderId="0"/>
    <xf numFmtId="0" fontId="45" fillId="0" borderId="0"/>
    <xf numFmtId="0" fontId="27"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4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1" fillId="0" borderId="0"/>
    <xf numFmtId="0"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6" fillId="0" borderId="0"/>
    <xf numFmtId="0" fontId="23" fillId="0" borderId="0"/>
    <xf numFmtId="0" fontId="50" fillId="0" borderId="0"/>
    <xf numFmtId="0" fontId="50" fillId="0" borderId="0"/>
    <xf numFmtId="0" fontId="50" fillId="0" borderId="0"/>
    <xf numFmtId="0" fontId="50" fillId="0" borderId="0"/>
    <xf numFmtId="0" fontId="50" fillId="0" borderId="0"/>
    <xf numFmtId="0" fontId="50" fillId="0" borderId="0"/>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52"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1" fillId="27" borderId="20" applyNumberFormat="0" applyFon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3"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3"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3"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3"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3"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3" fillId="24" borderId="21" applyNumberFormat="0" applyAlignment="0" applyProtection="0"/>
    <xf numFmtId="0" fontId="54"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4"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4"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3"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0" fontId="54" fillId="24" borderId="21" applyNumberFormat="0" applyAlignment="0" applyProtection="0"/>
    <xf numFmtId="9" fontId="5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5"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5"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3" fillId="0" borderId="0" applyNumberFormat="0" applyFont="0" applyFill="0" applyBorder="0" applyAlignment="0" applyProtection="0">
      <alignment horizontal="left"/>
    </xf>
    <xf numFmtId="0" fontId="23" fillId="0" borderId="0" applyNumberFormat="0" applyFont="0" applyFill="0" applyBorder="0" applyAlignment="0" applyProtection="0">
      <alignment horizontal="left"/>
    </xf>
    <xf numFmtId="0" fontId="23" fillId="0" borderId="0" applyNumberFormat="0" applyFont="0" applyFill="0" applyBorder="0" applyAlignment="0" applyProtection="0">
      <alignment horizontal="left"/>
    </xf>
    <xf numFmtId="15" fontId="23" fillId="0" borderId="0" applyFont="0" applyFill="0" applyBorder="0" applyAlignment="0" applyProtection="0"/>
    <xf numFmtId="15" fontId="23" fillId="0" borderId="0" applyFont="0" applyFill="0" applyBorder="0" applyAlignment="0" applyProtection="0"/>
    <xf numFmtId="4" fontId="23" fillId="0" borderId="0" applyFont="0" applyFill="0" applyBorder="0" applyAlignment="0" applyProtection="0"/>
    <xf numFmtId="4" fontId="23" fillId="0" borderId="0" applyFont="0" applyFill="0" applyBorder="0" applyAlignment="0" applyProtection="0"/>
    <xf numFmtId="0" fontId="56" fillId="0" borderId="22">
      <alignment horizontal="center"/>
    </xf>
    <xf numFmtId="0" fontId="56" fillId="0" borderId="22">
      <alignment horizontal="center"/>
    </xf>
    <xf numFmtId="3" fontId="23" fillId="0" borderId="0" applyFont="0" applyFill="0" applyBorder="0" applyAlignment="0" applyProtection="0"/>
    <xf numFmtId="3" fontId="23" fillId="0" borderId="0" applyFont="0" applyFill="0" applyBorder="0" applyAlignment="0" applyProtection="0"/>
    <xf numFmtId="0" fontId="23" fillId="28" borderId="0" applyNumberFormat="0" applyFont="0" applyBorder="0" applyAlignment="0" applyProtection="0"/>
    <xf numFmtId="0" fontId="23" fillId="28" borderId="0" applyNumberFormat="0" applyFont="0" applyBorder="0" applyAlignment="0" applyProtection="0"/>
    <xf numFmtId="0" fontId="23" fillId="28" borderId="0" applyNumberFormat="0" applyFont="0" applyBorder="0" applyAlignment="0" applyProtection="0"/>
    <xf numFmtId="0" fontId="1" fillId="29" borderId="0"/>
    <xf numFmtId="0" fontId="5" fillId="0" borderId="0">
      <alignment vertical="top"/>
    </xf>
    <xf numFmtId="0" fontId="5" fillId="0" borderId="0">
      <alignment vertical="top"/>
    </xf>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8"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8"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8"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8"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8"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8" fillId="0" borderId="23" applyNumberFormat="0" applyFill="0" applyAlignment="0" applyProtection="0"/>
    <xf numFmtId="0" fontId="59"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9"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9"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171" fontId="1" fillId="0" borderId="0" applyFont="0" applyFill="0" applyBorder="0" applyAlignment="0" applyProtection="0"/>
    <xf numFmtId="172" fontId="1"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66" fontId="3" fillId="0" borderId="0" applyFont="0" applyFill="0" applyBorder="0" applyAlignment="0" applyProtection="0"/>
  </cellStyleXfs>
  <cellXfs count="154">
    <xf numFmtId="0" fontId="0" fillId="0" borderId="0" xfId="0"/>
    <xf numFmtId="0" fontId="2" fillId="2" borderId="0" xfId="0" applyFont="1" applyFill="1" applyAlignment="1">
      <alignment horizontal="left"/>
    </xf>
    <xf numFmtId="0" fontId="9" fillId="0" borderId="0" xfId="0" applyFont="1"/>
    <xf numFmtId="168" fontId="0" fillId="0" borderId="0" xfId="19" applyNumberFormat="1" applyFont="1" applyBorder="1"/>
    <xf numFmtId="168" fontId="0" fillId="0" borderId="0" xfId="19" applyNumberFormat="1" applyFont="1" applyFill="1" applyBorder="1"/>
    <xf numFmtId="168" fontId="0" fillId="0" borderId="0" xfId="19" applyNumberFormat="1" applyFont="1"/>
    <xf numFmtId="0" fontId="7" fillId="0" borderId="0" xfId="0" applyFont="1"/>
    <xf numFmtId="0" fontId="0" fillId="31" borderId="3" xfId="0" applyFill="1" applyBorder="1" applyProtection="1">
      <protection locked="0"/>
    </xf>
    <xf numFmtId="0" fontId="0" fillId="31" borderId="11" xfId="0" applyFill="1" applyBorder="1" applyProtection="1">
      <protection locked="0"/>
    </xf>
    <xf numFmtId="0" fontId="63" fillId="31" borderId="0" xfId="0" applyFont="1" applyFill="1" applyProtection="1">
      <protection locked="0"/>
    </xf>
    <xf numFmtId="0" fontId="64" fillId="31" borderId="0" xfId="0" applyFont="1" applyFill="1" applyProtection="1">
      <protection locked="0"/>
    </xf>
    <xf numFmtId="0" fontId="65" fillId="31" borderId="0" xfId="0" applyFont="1" applyFill="1" applyProtection="1">
      <protection locked="0"/>
    </xf>
    <xf numFmtId="0" fontId="10" fillId="31" borderId="0" xfId="0" applyFont="1" applyFill="1" applyProtection="1">
      <protection locked="0"/>
    </xf>
    <xf numFmtId="0" fontId="0" fillId="31" borderId="8" xfId="0" applyFill="1" applyBorder="1" applyAlignment="1" applyProtection="1">
      <alignment wrapText="1"/>
      <protection locked="0"/>
    </xf>
    <xf numFmtId="0" fontId="0" fillId="31" borderId="12" xfId="0" applyFill="1" applyBorder="1" applyAlignment="1" applyProtection="1">
      <alignment wrapText="1"/>
      <protection locked="0"/>
    </xf>
    <xf numFmtId="0" fontId="10" fillId="31" borderId="1" xfId="0" applyFont="1" applyFill="1" applyBorder="1" applyProtection="1">
      <protection locked="0"/>
    </xf>
    <xf numFmtId="0" fontId="62" fillId="0" borderId="0" xfId="0" applyFont="1"/>
    <xf numFmtId="0" fontId="67" fillId="0" borderId="0" xfId="0" applyFont="1"/>
    <xf numFmtId="0" fontId="69" fillId="0" borderId="0" xfId="0" applyFont="1"/>
    <xf numFmtId="0" fontId="7" fillId="0" borderId="0" xfId="0" applyFont="1" applyAlignment="1">
      <alignment horizontal="center"/>
    </xf>
    <xf numFmtId="167" fontId="7" fillId="30" borderId="0" xfId="0" applyNumberFormat="1" applyFont="1" applyFill="1" applyAlignment="1">
      <alignment horizontal="center" wrapText="1"/>
    </xf>
    <xf numFmtId="167" fontId="62" fillId="4" borderId="2" xfId="0" applyNumberFormat="1" applyFont="1" applyFill="1" applyBorder="1" applyProtection="1">
      <protection locked="0"/>
    </xf>
    <xf numFmtId="167" fontId="62" fillId="0" borderId="0" xfId="0" applyNumberFormat="1" applyFont="1"/>
    <xf numFmtId="167" fontId="62" fillId="4" borderId="6" xfId="0" applyNumberFormat="1" applyFont="1" applyFill="1" applyBorder="1" applyProtection="1">
      <protection locked="0"/>
    </xf>
    <xf numFmtId="167" fontId="68" fillId="32" borderId="25" xfId="0" applyNumberFormat="1" applyFont="1" applyFill="1" applyBorder="1"/>
    <xf numFmtId="167" fontId="68" fillId="0" borderId="0" xfId="0" applyNumberFormat="1" applyFont="1"/>
    <xf numFmtId="167" fontId="62" fillId="4" borderId="3" xfId="0" applyNumberFormat="1" applyFont="1" applyFill="1" applyBorder="1" applyProtection="1">
      <protection locked="0"/>
    </xf>
    <xf numFmtId="167" fontId="68" fillId="32" borderId="5" xfId="0" applyNumberFormat="1" applyFont="1" applyFill="1" applyBorder="1"/>
    <xf numFmtId="0" fontId="67" fillId="0" borderId="0" xfId="0" applyFont="1" applyAlignment="1">
      <alignment horizontal="center"/>
    </xf>
    <xf numFmtId="0" fontId="7" fillId="0" borderId="0" xfId="0" applyFont="1" applyAlignment="1">
      <alignment horizontal="center" wrapText="1"/>
    </xf>
    <xf numFmtId="0" fontId="63" fillId="0" borderId="0" xfId="0" applyFont="1"/>
    <xf numFmtId="0" fontId="7" fillId="0" borderId="0" xfId="0" applyFont="1" applyAlignment="1">
      <alignment horizontal="centerContinuous"/>
    </xf>
    <xf numFmtId="0" fontId="67" fillId="0" borderId="0" xfId="0" applyFont="1" applyAlignment="1">
      <alignment horizontal="centerContinuous"/>
    </xf>
    <xf numFmtId="0" fontId="64" fillId="0" borderId="0" xfId="0" applyFont="1" applyAlignment="1">
      <alignment horizontal="center"/>
    </xf>
    <xf numFmtId="0" fontId="70" fillId="0" borderId="0" xfId="0" applyFont="1" applyAlignment="1">
      <alignment horizontal="center"/>
    </xf>
    <xf numFmtId="167" fontId="7" fillId="0" borderId="0" xfId="0" applyNumberFormat="1" applyFont="1" applyAlignment="1">
      <alignment horizontal="center" wrapText="1"/>
    </xf>
    <xf numFmtId="167" fontId="67" fillId="0" borderId="0" xfId="0" applyNumberFormat="1" applyFont="1"/>
    <xf numFmtId="167" fontId="67" fillId="4" borderId="0" xfId="0" applyNumberFormat="1" applyFont="1" applyFill="1"/>
    <xf numFmtId="167" fontId="7" fillId="0" borderId="0" xfId="0" applyNumberFormat="1" applyFont="1"/>
    <xf numFmtId="167" fontId="7" fillId="3" borderId="0" xfId="0" applyNumberFormat="1" applyFont="1" applyFill="1"/>
    <xf numFmtId="165" fontId="62" fillId="4" borderId="2" xfId="0" applyNumberFormat="1" applyFont="1" applyFill="1" applyBorder="1" applyProtection="1">
      <protection locked="0"/>
    </xf>
    <xf numFmtId="165" fontId="62" fillId="0" borderId="0" xfId="0" applyNumberFormat="1" applyFont="1" applyAlignment="1">
      <alignment horizontal="center"/>
    </xf>
    <xf numFmtId="165" fontId="62" fillId="0" borderId="0" xfId="0" applyNumberFormat="1" applyFont="1" applyAlignment="1">
      <alignment horizontal="centerContinuous"/>
    </xf>
    <xf numFmtId="165" fontId="62" fillId="0" borderId="0" xfId="0" applyNumberFormat="1" applyFont="1"/>
    <xf numFmtId="165" fontId="62" fillId="4" borderId="6" xfId="0" applyNumberFormat="1" applyFont="1" applyFill="1" applyBorder="1" applyProtection="1">
      <protection locked="0"/>
    </xf>
    <xf numFmtId="165" fontId="68" fillId="32" borderId="25" xfId="0" applyNumberFormat="1" applyFont="1" applyFill="1" applyBorder="1"/>
    <xf numFmtId="165" fontId="68" fillId="0" borderId="0" xfId="0" applyNumberFormat="1" applyFont="1"/>
    <xf numFmtId="165" fontId="62" fillId="0" borderId="13" xfId="0" applyNumberFormat="1" applyFont="1" applyBorder="1"/>
    <xf numFmtId="165" fontId="62" fillId="0" borderId="9" xfId="0" applyNumberFormat="1" applyFont="1" applyBorder="1"/>
    <xf numFmtId="165" fontId="62" fillId="4" borderId="3" xfId="0" applyNumberFormat="1" applyFont="1" applyFill="1" applyBorder="1" applyProtection="1">
      <protection locked="0"/>
    </xf>
    <xf numFmtId="165" fontId="62" fillId="4" borderId="7" xfId="0" applyNumberFormat="1" applyFont="1" applyFill="1" applyBorder="1" applyProtection="1">
      <protection locked="0"/>
    </xf>
    <xf numFmtId="165" fontId="68" fillId="32" borderId="4" xfId="0" applyNumberFormat="1" applyFont="1" applyFill="1" applyBorder="1"/>
    <xf numFmtId="165" fontId="68" fillId="0" borderId="0" xfId="0" applyNumberFormat="1" applyFont="1" applyAlignment="1">
      <alignment horizontal="centerContinuous"/>
    </xf>
    <xf numFmtId="165" fontId="68" fillId="32" borderId="5" xfId="0" applyNumberFormat="1" applyFont="1" applyFill="1" applyBorder="1"/>
    <xf numFmtId="165" fontId="68" fillId="32" borderId="24" xfId="0" applyNumberFormat="1" applyFont="1" applyFill="1" applyBorder="1"/>
    <xf numFmtId="165" fontId="68" fillId="32" borderId="10" xfId="0" applyNumberFormat="1" applyFont="1" applyFill="1" applyBorder="1"/>
    <xf numFmtId="0" fontId="67" fillId="0" borderId="0" xfId="0" applyFont="1" applyProtection="1">
      <protection locked="0"/>
    </xf>
    <xf numFmtId="0" fontId="7" fillId="0" borderId="0" xfId="0" applyFont="1" applyProtection="1">
      <protection locked="0"/>
    </xf>
    <xf numFmtId="0" fontId="63" fillId="31" borderId="8" xfId="0" applyFont="1" applyFill="1" applyBorder="1" applyProtection="1">
      <protection locked="0"/>
    </xf>
    <xf numFmtId="0" fontId="63" fillId="31" borderId="12" xfId="0" applyFont="1" applyFill="1" applyBorder="1" applyProtection="1">
      <protection locked="0"/>
    </xf>
    <xf numFmtId="0" fontId="69" fillId="0" borderId="0" xfId="0" applyFont="1" applyAlignment="1">
      <alignment horizontal="center" wrapText="1"/>
    </xf>
    <xf numFmtId="0" fontId="71" fillId="0" borderId="0" xfId="0" applyFont="1"/>
    <xf numFmtId="165" fontId="62" fillId="4" borderId="2" xfId="0" applyNumberFormat="1" applyFont="1" applyFill="1" applyBorder="1"/>
    <xf numFmtId="165" fontId="68" fillId="32" borderId="3" xfId="0" applyNumberFormat="1" applyFont="1" applyFill="1" applyBorder="1"/>
    <xf numFmtId="165" fontId="62" fillId="4" borderId="3" xfId="0" applyNumberFormat="1" applyFont="1" applyFill="1" applyBorder="1"/>
    <xf numFmtId="165" fontId="62" fillId="4" borderId="6" xfId="0" applyNumberFormat="1" applyFont="1" applyFill="1" applyBorder="1"/>
    <xf numFmtId="165" fontId="68" fillId="32" borderId="7" xfId="0" applyNumberFormat="1" applyFont="1" applyFill="1" applyBorder="1"/>
    <xf numFmtId="0" fontId="63" fillId="0" borderId="0" xfId="0" applyFont="1" applyProtection="1">
      <protection locked="0"/>
    </xf>
    <xf numFmtId="0" fontId="67" fillId="0" borderId="0" xfId="0" applyFont="1" applyAlignment="1">
      <alignment vertical="center"/>
    </xf>
    <xf numFmtId="167" fontId="7" fillId="0" borderId="0" xfId="0" applyNumberFormat="1" applyFont="1" applyAlignment="1" applyProtection="1">
      <alignment horizontal="center" wrapText="1"/>
      <protection locked="0"/>
    </xf>
    <xf numFmtId="167" fontId="67" fillId="0" borderId="0" xfId="0" applyNumberFormat="1" applyFont="1" applyProtection="1">
      <protection locked="0"/>
    </xf>
    <xf numFmtId="167" fontId="7" fillId="0" borderId="0" xfId="0" applyNumberFormat="1" applyFont="1" applyProtection="1">
      <protection locked="0"/>
    </xf>
    <xf numFmtId="0" fontId="69" fillId="0" borderId="0" xfId="0" applyFont="1" applyAlignment="1" applyProtection="1">
      <alignment horizontal="center" wrapText="1"/>
      <protection locked="0"/>
    </xf>
    <xf numFmtId="0" fontId="7" fillId="0" borderId="0" xfId="0" applyFont="1" applyAlignment="1">
      <alignment wrapText="1"/>
    </xf>
    <xf numFmtId="0" fontId="2" fillId="0" borderId="0" xfId="0" applyFont="1" applyAlignment="1">
      <alignment horizontal="left"/>
    </xf>
    <xf numFmtId="0" fontId="72" fillId="0" borderId="0" xfId="0" applyFont="1"/>
    <xf numFmtId="0" fontId="7" fillId="0" borderId="0" xfId="0" applyFont="1" applyAlignment="1">
      <alignment horizontal="left"/>
    </xf>
    <xf numFmtId="0" fontId="10" fillId="31" borderId="7" xfId="0" applyFont="1" applyFill="1" applyBorder="1" applyAlignment="1" applyProtection="1">
      <alignment horizontal="center" vertical="center"/>
      <protection locked="0"/>
    </xf>
    <xf numFmtId="0" fontId="0" fillId="31" borderId="26" xfId="0" applyFill="1" applyBorder="1" applyAlignment="1" applyProtection="1">
      <alignment horizontal="left" vertical="center"/>
      <protection locked="0"/>
    </xf>
    <xf numFmtId="167" fontId="7" fillId="32" borderId="5" xfId="0" applyNumberFormat="1" applyFont="1" applyFill="1" applyBorder="1" applyAlignment="1">
      <alignment horizontal="center" wrapText="1"/>
    </xf>
    <xf numFmtId="167" fontId="7" fillId="32" borderId="5" xfId="0" applyNumberFormat="1" applyFont="1" applyFill="1" applyBorder="1" applyAlignment="1">
      <alignment horizontal="center" vertical="center" wrapText="1"/>
    </xf>
    <xf numFmtId="0" fontId="7" fillId="32" borderId="5" xfId="0" applyFont="1" applyFill="1" applyBorder="1" applyAlignment="1">
      <alignment horizontal="center" vertical="center" wrapText="1"/>
    </xf>
    <xf numFmtId="0" fontId="7" fillId="32" borderId="5" xfId="0" applyFont="1" applyFill="1" applyBorder="1" applyAlignment="1">
      <alignment horizontal="center" vertical="center"/>
    </xf>
    <xf numFmtId="0" fontId="69" fillId="0" borderId="0" xfId="0" applyFont="1" applyAlignment="1">
      <alignment vertical="center"/>
    </xf>
    <xf numFmtId="0" fontId="67" fillId="0" borderId="0" xfId="0" applyFont="1" applyAlignment="1">
      <alignment horizontal="center" vertical="center"/>
    </xf>
    <xf numFmtId="0" fontId="7" fillId="33" borderId="0" xfId="0" applyFont="1" applyFill="1" applyAlignment="1" applyProtection="1">
      <alignment horizontal="left"/>
      <protection locked="0"/>
    </xf>
    <xf numFmtId="0" fontId="7" fillId="33" borderId="0" xfId="0" applyFont="1" applyFill="1" applyAlignment="1">
      <alignment horizontal="left"/>
    </xf>
    <xf numFmtId="0" fontId="10" fillId="31" borderId="10" xfId="0" applyFont="1" applyFill="1" applyBorder="1" applyAlignment="1" applyProtection="1">
      <alignment horizontal="center" vertical="center"/>
      <protection locked="0"/>
    </xf>
    <xf numFmtId="0" fontId="10" fillId="31" borderId="25" xfId="0" applyFont="1" applyFill="1" applyBorder="1" applyAlignment="1" applyProtection="1">
      <alignment horizontal="center" vertical="center"/>
      <protection locked="0"/>
    </xf>
    <xf numFmtId="0" fontId="0" fillId="31" borderId="2" xfId="0" applyFill="1" applyBorder="1" applyAlignment="1" applyProtection="1">
      <alignment horizontal="left" vertical="center"/>
      <protection locked="0"/>
    </xf>
    <xf numFmtId="0" fontId="62" fillId="0" borderId="2" xfId="0" applyFont="1" applyBorder="1" applyProtection="1">
      <protection locked="0"/>
    </xf>
    <xf numFmtId="0" fontId="10" fillId="31" borderId="28" xfId="0" applyFont="1" applyFill="1" applyBorder="1" applyAlignment="1" applyProtection="1">
      <alignment horizontal="center" vertical="center"/>
      <protection locked="0"/>
    </xf>
    <xf numFmtId="0" fontId="10" fillId="31" borderId="36" xfId="0" applyFont="1" applyFill="1" applyBorder="1" applyAlignment="1" applyProtection="1">
      <alignment horizontal="center" vertical="center"/>
      <protection locked="0"/>
    </xf>
    <xf numFmtId="0" fontId="7" fillId="0" borderId="0" xfId="0" applyFont="1" applyAlignment="1">
      <alignment vertical="center"/>
    </xf>
    <xf numFmtId="165" fontId="67" fillId="0" borderId="0" xfId="0" applyNumberFormat="1" applyFont="1"/>
    <xf numFmtId="0" fontId="62" fillId="0" borderId="39" xfId="0" applyFont="1" applyBorder="1" applyAlignment="1" applyProtection="1">
      <alignment horizontal="left" vertical="top" wrapText="1"/>
      <protection locked="0"/>
    </xf>
    <xf numFmtId="0" fontId="66" fillId="0" borderId="0" xfId="0" applyFont="1" applyAlignment="1">
      <alignment horizontal="left"/>
    </xf>
    <xf numFmtId="0" fontId="0" fillId="31" borderId="8" xfId="0" applyFill="1" applyBorder="1" applyAlignment="1" applyProtection="1">
      <alignment horizontal="center"/>
      <protection locked="0"/>
    </xf>
    <xf numFmtId="0" fontId="0" fillId="31" borderId="12" xfId="0" applyFill="1" applyBorder="1" applyAlignment="1" applyProtection="1">
      <alignment horizontal="center"/>
      <protection locked="0"/>
    </xf>
    <xf numFmtId="0" fontId="10" fillId="31" borderId="1" xfId="0" applyFont="1" applyFill="1" applyBorder="1" applyAlignment="1" applyProtection="1">
      <alignment horizontal="center"/>
      <protection locked="0"/>
    </xf>
    <xf numFmtId="0" fontId="7" fillId="0" borderId="0" xfId="0" applyFont="1" applyAlignment="1">
      <alignment horizontal="left" wrapText="1"/>
    </xf>
    <xf numFmtId="0" fontId="7" fillId="32" borderId="0" xfId="0" applyFont="1" applyFill="1" applyAlignment="1">
      <alignment horizontal="left"/>
    </xf>
    <xf numFmtId="0" fontId="7" fillId="0" borderId="0" xfId="0" applyFont="1" applyAlignment="1">
      <alignment horizontal="right"/>
    </xf>
    <xf numFmtId="0" fontId="62" fillId="0" borderId="11" xfId="0" applyFont="1" applyBorder="1" applyAlignment="1" applyProtection="1">
      <alignment horizontal="left" wrapText="1"/>
      <protection locked="0"/>
    </xf>
    <xf numFmtId="0" fontId="62" fillId="0" borderId="8" xfId="0" applyFont="1" applyBorder="1" applyAlignment="1" applyProtection="1">
      <alignment horizontal="left" wrapText="1"/>
      <protection locked="0"/>
    </xf>
    <xf numFmtId="0" fontId="62" fillId="0" borderId="12" xfId="0" applyFont="1" applyBorder="1" applyAlignment="1" applyProtection="1">
      <alignment horizontal="left" wrapText="1"/>
      <protection locked="0"/>
    </xf>
    <xf numFmtId="0" fontId="10" fillId="31" borderId="33" xfId="0" applyFont="1" applyFill="1" applyBorder="1" applyAlignment="1" applyProtection="1">
      <alignment horizontal="center" vertical="center"/>
      <protection locked="0"/>
    </xf>
    <xf numFmtId="0" fontId="10" fillId="31" borderId="35" xfId="0" applyFont="1" applyFill="1" applyBorder="1" applyAlignment="1" applyProtection="1">
      <alignment horizontal="center" vertical="center"/>
      <protection locked="0"/>
    </xf>
    <xf numFmtId="0" fontId="62" fillId="0" borderId="37" xfId="0" applyFont="1" applyBorder="1" applyAlignment="1" applyProtection="1">
      <alignment horizontal="left" wrapText="1"/>
      <protection locked="0"/>
    </xf>
    <xf numFmtId="0" fontId="62" fillId="0" borderId="38" xfId="0" applyFont="1" applyBorder="1" applyAlignment="1" applyProtection="1">
      <alignment horizontal="left" wrapText="1"/>
      <protection locked="0"/>
    </xf>
    <xf numFmtId="0" fontId="62" fillId="0" borderId="39" xfId="0" applyFont="1" applyBorder="1" applyAlignment="1" applyProtection="1">
      <alignment horizontal="left" wrapText="1"/>
      <protection locked="0"/>
    </xf>
    <xf numFmtId="0" fontId="10" fillId="31" borderId="34" xfId="0" applyFont="1" applyFill="1" applyBorder="1" applyAlignment="1" applyProtection="1">
      <alignment horizontal="left" vertical="center" wrapText="1"/>
      <protection locked="0"/>
    </xf>
    <xf numFmtId="0" fontId="10" fillId="31" borderId="35" xfId="0" applyFont="1" applyFill="1" applyBorder="1" applyAlignment="1" applyProtection="1">
      <alignment horizontal="left" vertical="center" wrapText="1"/>
      <protection locked="0"/>
    </xf>
    <xf numFmtId="173" fontId="62" fillId="0" borderId="11" xfId="5577" applyNumberFormat="1" applyFont="1" applyBorder="1" applyAlignment="1" applyProtection="1">
      <alignment horizontal="center" wrapText="1"/>
      <protection locked="0"/>
    </xf>
    <xf numFmtId="173" fontId="62" fillId="0" borderId="12" xfId="5577" applyNumberFormat="1" applyFont="1" applyBorder="1" applyAlignment="1" applyProtection="1">
      <alignment horizontal="center" wrapText="1"/>
      <protection locked="0"/>
    </xf>
    <xf numFmtId="173" fontId="62" fillId="0" borderId="26" xfId="5577" applyNumberFormat="1" applyFont="1" applyBorder="1" applyAlignment="1" applyProtection="1">
      <alignment horizontal="center" wrapText="1"/>
      <protection locked="0"/>
    </xf>
    <xf numFmtId="173" fontId="62" fillId="0" borderId="27" xfId="5577" applyNumberFormat="1" applyFont="1" applyBorder="1" applyAlignment="1" applyProtection="1">
      <alignment horizontal="center" wrapText="1"/>
      <protection locked="0"/>
    </xf>
    <xf numFmtId="0" fontId="7" fillId="32" borderId="33" xfId="0" applyFont="1" applyFill="1" applyBorder="1" applyAlignment="1">
      <alignment horizontal="center" vertical="center"/>
    </xf>
    <xf numFmtId="0" fontId="7" fillId="32" borderId="34" xfId="0" applyFont="1" applyFill="1" applyBorder="1" applyAlignment="1">
      <alignment horizontal="center" vertical="center"/>
    </xf>
    <xf numFmtId="0" fontId="7" fillId="32" borderId="35" xfId="0" applyFont="1" applyFill="1" applyBorder="1" applyAlignment="1">
      <alignment horizontal="center" vertical="center"/>
    </xf>
    <xf numFmtId="167" fontId="7" fillId="32" borderId="33" xfId="0" applyNumberFormat="1" applyFont="1" applyFill="1" applyBorder="1" applyAlignment="1">
      <alignment horizontal="center" vertical="center" wrapText="1"/>
    </xf>
    <xf numFmtId="167" fontId="7" fillId="32" borderId="34" xfId="0" applyNumberFormat="1" applyFont="1" applyFill="1" applyBorder="1" applyAlignment="1">
      <alignment horizontal="center" vertical="center" wrapText="1"/>
    </xf>
    <xf numFmtId="167" fontId="7" fillId="32" borderId="35" xfId="0" applyNumberFormat="1" applyFont="1" applyFill="1" applyBorder="1" applyAlignment="1">
      <alignment horizontal="center" vertical="center" wrapText="1"/>
    </xf>
    <xf numFmtId="0" fontId="73" fillId="0" borderId="0" xfId="0" applyFont="1" applyAlignment="1">
      <alignment horizontal="left" vertical="center" wrapText="1"/>
    </xf>
    <xf numFmtId="0" fontId="7" fillId="32" borderId="0" xfId="0" applyFont="1" applyFill="1" applyAlignment="1">
      <alignment horizontal="left" vertical="center"/>
    </xf>
    <xf numFmtId="0" fontId="7" fillId="0" borderId="0" xfId="0" applyFont="1" applyAlignment="1">
      <alignment horizontal="right" vertical="center"/>
    </xf>
    <xf numFmtId="0" fontId="7" fillId="32" borderId="5" xfId="0" applyFont="1" applyFill="1" applyBorder="1" applyAlignment="1">
      <alignment horizontal="center" vertical="center"/>
    </xf>
    <xf numFmtId="0" fontId="10" fillId="31" borderId="7" xfId="0" applyFont="1" applyFill="1" applyBorder="1" applyAlignment="1" applyProtection="1">
      <alignment horizontal="center" vertical="center"/>
      <protection locked="0"/>
    </xf>
    <xf numFmtId="0" fontId="0" fillId="31" borderId="1" xfId="0" applyFill="1" applyBorder="1" applyAlignment="1" applyProtection="1">
      <alignment horizontal="center" vertical="center"/>
      <protection locked="0"/>
    </xf>
    <xf numFmtId="0" fontId="0" fillId="31" borderId="27" xfId="0" applyFill="1" applyBorder="1" applyAlignment="1" applyProtection="1">
      <alignment horizontal="center" vertical="center"/>
      <protection locked="0"/>
    </xf>
    <xf numFmtId="0" fontId="0" fillId="31" borderId="2" xfId="0" applyFill="1" applyBorder="1" applyAlignment="1" applyProtection="1">
      <alignment horizontal="left" vertical="center"/>
      <protection locked="0"/>
    </xf>
    <xf numFmtId="0" fontId="10" fillId="31" borderId="29" xfId="0" applyFont="1" applyFill="1" applyBorder="1" applyAlignment="1" applyProtection="1">
      <alignment horizontal="left" vertical="center"/>
      <protection locked="0"/>
    </xf>
    <xf numFmtId="0" fontId="10" fillId="31" borderId="7" xfId="0" applyFont="1" applyFill="1" applyBorder="1" applyAlignment="1" applyProtection="1">
      <alignment horizontal="left" vertical="center"/>
      <protection locked="0"/>
    </xf>
    <xf numFmtId="0" fontId="0" fillId="31" borderId="31" xfId="0" applyFill="1" applyBorder="1" applyAlignment="1" applyProtection="1">
      <alignment vertical="center" wrapText="1"/>
      <protection locked="0"/>
    </xf>
    <xf numFmtId="0" fontId="0" fillId="31" borderId="32" xfId="0" applyFill="1" applyBorder="1" applyAlignment="1" applyProtection="1">
      <alignment vertical="center" wrapText="1"/>
      <protection locked="0"/>
    </xf>
    <xf numFmtId="0" fontId="0" fillId="31" borderId="8" xfId="0" applyFill="1" applyBorder="1" applyAlignment="1" applyProtection="1">
      <alignment horizontal="center" vertical="center"/>
      <protection locked="0"/>
    </xf>
    <xf numFmtId="0" fontId="0" fillId="31" borderId="12" xfId="0" applyFill="1" applyBorder="1" applyAlignment="1" applyProtection="1">
      <alignment horizontal="center" vertical="center"/>
      <protection locked="0"/>
    </xf>
    <xf numFmtId="0" fontId="0" fillId="31" borderId="3" xfId="0" applyFill="1" applyBorder="1" applyAlignment="1" applyProtection="1">
      <alignment horizontal="left" vertical="center"/>
      <protection locked="0"/>
    </xf>
    <xf numFmtId="0" fontId="0" fillId="31" borderId="8" xfId="0" applyFill="1" applyBorder="1" applyAlignment="1" applyProtection="1">
      <alignment vertical="center" wrapText="1"/>
      <protection locked="0"/>
    </xf>
    <xf numFmtId="0" fontId="0" fillId="31" borderId="12" xfId="0" applyFill="1" applyBorder="1" applyAlignment="1" applyProtection="1">
      <alignment vertical="center" wrapText="1"/>
      <protection locked="0"/>
    </xf>
    <xf numFmtId="0" fontId="7" fillId="0" borderId="0" xfId="0" applyFont="1" applyAlignment="1">
      <alignment horizontal="left" vertical="top" wrapText="1"/>
    </xf>
    <xf numFmtId="0" fontId="10" fillId="31" borderId="40" xfId="0" applyFont="1" applyFill="1" applyBorder="1" applyAlignment="1" applyProtection="1">
      <alignment horizontal="center" vertical="center"/>
      <protection locked="0"/>
    </xf>
    <xf numFmtId="0" fontId="10" fillId="31" borderId="41" xfId="0" applyFont="1" applyFill="1" applyBorder="1" applyAlignment="1" applyProtection="1">
      <alignment horizontal="center" vertical="center"/>
      <protection locked="0"/>
    </xf>
    <xf numFmtId="0" fontId="0" fillId="31" borderId="30" xfId="0" applyFill="1" applyBorder="1" applyAlignment="1" applyProtection="1">
      <alignment horizontal="left" vertical="center" wrapText="1"/>
      <protection locked="0"/>
    </xf>
    <xf numFmtId="0" fontId="0" fillId="31" borderId="31" xfId="0" applyFill="1" applyBorder="1" applyAlignment="1" applyProtection="1">
      <alignment horizontal="left" vertical="center" wrapText="1"/>
      <protection locked="0"/>
    </xf>
    <xf numFmtId="0" fontId="0" fillId="31" borderId="32" xfId="0" applyFill="1" applyBorder="1" applyAlignment="1" applyProtection="1">
      <alignment horizontal="left" vertical="center" wrapText="1"/>
      <protection locked="0"/>
    </xf>
    <xf numFmtId="0" fontId="0" fillId="31" borderId="11" xfId="0" applyFill="1" applyBorder="1" applyAlignment="1" applyProtection="1">
      <alignment horizontal="left" vertical="center" wrapText="1"/>
      <protection locked="0"/>
    </xf>
    <xf numFmtId="0" fontId="0" fillId="31" borderId="8" xfId="0" applyFill="1" applyBorder="1" applyAlignment="1" applyProtection="1">
      <alignment horizontal="left" vertical="center" wrapText="1"/>
      <protection locked="0"/>
    </xf>
    <xf numFmtId="0" fontId="0" fillId="31" borderId="12" xfId="0" applyFill="1" applyBorder="1" applyAlignment="1" applyProtection="1">
      <alignment horizontal="left" vertical="center" wrapText="1"/>
      <protection locked="0"/>
    </xf>
    <xf numFmtId="0" fontId="62" fillId="0" borderId="36" xfId="0" applyFont="1" applyBorder="1" applyAlignment="1" applyProtection="1">
      <alignment horizontal="left" vertical="top" wrapText="1"/>
      <protection locked="0"/>
    </xf>
    <xf numFmtId="0" fontId="62" fillId="0" borderId="34" xfId="0" applyFont="1" applyBorder="1" applyAlignment="1" applyProtection="1">
      <alignment horizontal="left" vertical="top" wrapText="1"/>
      <protection locked="0"/>
    </xf>
    <xf numFmtId="0" fontId="62" fillId="0" borderId="30" xfId="0" applyFont="1" applyBorder="1" applyAlignment="1" applyProtection="1">
      <alignment horizontal="left" vertical="top" wrapText="1"/>
      <protection locked="0"/>
    </xf>
    <xf numFmtId="0" fontId="62" fillId="0" borderId="31" xfId="0" applyFont="1" applyBorder="1" applyAlignment="1" applyProtection="1">
      <alignment horizontal="left" vertical="top" wrapText="1"/>
      <protection locked="0"/>
    </xf>
    <xf numFmtId="0" fontId="7" fillId="0" borderId="0" xfId="0" applyFont="1" applyAlignment="1">
      <alignment horizontal="left"/>
    </xf>
  </cellXfs>
  <cellStyles count="5578">
    <cellStyle name="20% - Accent1 2" xfId="22" xr:uid="{00000000-0005-0000-0000-000000000000}"/>
    <cellStyle name="20% - Accent1 2 2" xfId="23" xr:uid="{00000000-0005-0000-0000-000001000000}"/>
    <cellStyle name="20% - Accent1 2 2 2" xfId="24" xr:uid="{00000000-0005-0000-0000-000002000000}"/>
    <cellStyle name="20% - Accent1 2 3" xfId="25" xr:uid="{00000000-0005-0000-0000-000003000000}"/>
    <cellStyle name="20% - Accent1 2_B2011 EST and INCSTT TPRC" xfId="26" xr:uid="{00000000-0005-0000-0000-000004000000}"/>
    <cellStyle name="20% - Accent1 3" xfId="27" xr:uid="{00000000-0005-0000-0000-000005000000}"/>
    <cellStyle name="20% - Accent1 3 2" xfId="28" xr:uid="{00000000-0005-0000-0000-000006000000}"/>
    <cellStyle name="20% - Accent1 3 2 2" xfId="29" xr:uid="{00000000-0005-0000-0000-000007000000}"/>
    <cellStyle name="20% - Accent1 3 2 2 2" xfId="30" xr:uid="{00000000-0005-0000-0000-000008000000}"/>
    <cellStyle name="20% - Accent1 3 2 3" xfId="31" xr:uid="{00000000-0005-0000-0000-000009000000}"/>
    <cellStyle name="20% - Accent1 3 3" xfId="32" xr:uid="{00000000-0005-0000-0000-00000A000000}"/>
    <cellStyle name="20% - Accent1 3 3 2" xfId="33" xr:uid="{00000000-0005-0000-0000-00000B000000}"/>
    <cellStyle name="20% - Accent1 3 3 3" xfId="34" xr:uid="{00000000-0005-0000-0000-00000C000000}"/>
    <cellStyle name="20% - Accent1 3 4" xfId="35" xr:uid="{00000000-0005-0000-0000-00000D000000}"/>
    <cellStyle name="20% - Accent1 4" xfId="36" xr:uid="{00000000-0005-0000-0000-00000E000000}"/>
    <cellStyle name="20% - Accent1 4 2" xfId="37" xr:uid="{00000000-0005-0000-0000-00000F000000}"/>
    <cellStyle name="20% - Accent1 5" xfId="38" xr:uid="{00000000-0005-0000-0000-000010000000}"/>
    <cellStyle name="20% - Accent1 5 2" xfId="39" xr:uid="{00000000-0005-0000-0000-000011000000}"/>
    <cellStyle name="20% - Accent2 2" xfId="40" xr:uid="{00000000-0005-0000-0000-000012000000}"/>
    <cellStyle name="20% - Accent2 2 2" xfId="41" xr:uid="{00000000-0005-0000-0000-000013000000}"/>
    <cellStyle name="20% - Accent2 2 2 2" xfId="42" xr:uid="{00000000-0005-0000-0000-000014000000}"/>
    <cellStyle name="20% - Accent2 2 3" xfId="43" xr:uid="{00000000-0005-0000-0000-000015000000}"/>
    <cellStyle name="20% - Accent2 2_B2011 EST and INCSTT TPRC" xfId="44" xr:uid="{00000000-0005-0000-0000-000016000000}"/>
    <cellStyle name="20% - Accent2 3" xfId="45" xr:uid="{00000000-0005-0000-0000-000017000000}"/>
    <cellStyle name="20% - Accent2 3 2" xfId="46" xr:uid="{00000000-0005-0000-0000-000018000000}"/>
    <cellStyle name="20% - Accent2 3 2 2" xfId="47" xr:uid="{00000000-0005-0000-0000-000019000000}"/>
    <cellStyle name="20% - Accent2 3 2 2 2" xfId="48" xr:uid="{00000000-0005-0000-0000-00001A000000}"/>
    <cellStyle name="20% - Accent2 3 2 3" xfId="49" xr:uid="{00000000-0005-0000-0000-00001B000000}"/>
    <cellStyle name="20% - Accent2 3 3" xfId="50" xr:uid="{00000000-0005-0000-0000-00001C000000}"/>
    <cellStyle name="20% - Accent2 3 3 2" xfId="51" xr:uid="{00000000-0005-0000-0000-00001D000000}"/>
    <cellStyle name="20% - Accent2 3 3 3" xfId="52" xr:uid="{00000000-0005-0000-0000-00001E000000}"/>
    <cellStyle name="20% - Accent2 3 4" xfId="53" xr:uid="{00000000-0005-0000-0000-00001F000000}"/>
    <cellStyle name="20% - Accent2 4" xfId="54" xr:uid="{00000000-0005-0000-0000-000020000000}"/>
    <cellStyle name="20% - Accent2 4 2" xfId="55" xr:uid="{00000000-0005-0000-0000-000021000000}"/>
    <cellStyle name="20% - Accent2 5" xfId="56" xr:uid="{00000000-0005-0000-0000-000022000000}"/>
    <cellStyle name="20% - Accent2 5 2" xfId="57" xr:uid="{00000000-0005-0000-0000-000023000000}"/>
    <cellStyle name="20% - Accent3 2" xfId="58" xr:uid="{00000000-0005-0000-0000-000024000000}"/>
    <cellStyle name="20% - Accent3 2 2" xfId="59" xr:uid="{00000000-0005-0000-0000-000025000000}"/>
    <cellStyle name="20% - Accent3 2 2 2" xfId="60" xr:uid="{00000000-0005-0000-0000-000026000000}"/>
    <cellStyle name="20% - Accent3 2 3" xfId="61" xr:uid="{00000000-0005-0000-0000-000027000000}"/>
    <cellStyle name="20% - Accent3 2_B2011 EST and INCSTT TPRC" xfId="62" xr:uid="{00000000-0005-0000-0000-000028000000}"/>
    <cellStyle name="20% - Accent3 3" xfId="63" xr:uid="{00000000-0005-0000-0000-000029000000}"/>
    <cellStyle name="20% - Accent3 3 2" xfId="64" xr:uid="{00000000-0005-0000-0000-00002A000000}"/>
    <cellStyle name="20% - Accent3 3 2 2" xfId="65" xr:uid="{00000000-0005-0000-0000-00002B000000}"/>
    <cellStyle name="20% - Accent3 3 2 2 2" xfId="66" xr:uid="{00000000-0005-0000-0000-00002C000000}"/>
    <cellStyle name="20% - Accent3 3 2 3" xfId="67" xr:uid="{00000000-0005-0000-0000-00002D000000}"/>
    <cellStyle name="20% - Accent3 3 3" xfId="68" xr:uid="{00000000-0005-0000-0000-00002E000000}"/>
    <cellStyle name="20% - Accent3 3 3 2" xfId="69" xr:uid="{00000000-0005-0000-0000-00002F000000}"/>
    <cellStyle name="20% - Accent3 3 3 3" xfId="70" xr:uid="{00000000-0005-0000-0000-000030000000}"/>
    <cellStyle name="20% - Accent3 3 4" xfId="71" xr:uid="{00000000-0005-0000-0000-000031000000}"/>
    <cellStyle name="20% - Accent3 4" xfId="72" xr:uid="{00000000-0005-0000-0000-000032000000}"/>
    <cellStyle name="20% - Accent3 4 2" xfId="73" xr:uid="{00000000-0005-0000-0000-000033000000}"/>
    <cellStyle name="20% - Accent3 5" xfId="74" xr:uid="{00000000-0005-0000-0000-000034000000}"/>
    <cellStyle name="20% - Accent3 5 2" xfId="75" xr:uid="{00000000-0005-0000-0000-000035000000}"/>
    <cellStyle name="20% - Accent4 2" xfId="76" xr:uid="{00000000-0005-0000-0000-000036000000}"/>
    <cellStyle name="20% - Accent4 2 2" xfId="77" xr:uid="{00000000-0005-0000-0000-000037000000}"/>
    <cellStyle name="20% - Accent4 2 2 2" xfId="78" xr:uid="{00000000-0005-0000-0000-000038000000}"/>
    <cellStyle name="20% - Accent4 2 3" xfId="79" xr:uid="{00000000-0005-0000-0000-000039000000}"/>
    <cellStyle name="20% - Accent4 2_B2011 EST and INCSTT TPRC" xfId="80" xr:uid="{00000000-0005-0000-0000-00003A000000}"/>
    <cellStyle name="20% - Accent4 3" xfId="81" xr:uid="{00000000-0005-0000-0000-00003B000000}"/>
    <cellStyle name="20% - Accent4 3 2" xfId="82" xr:uid="{00000000-0005-0000-0000-00003C000000}"/>
    <cellStyle name="20% - Accent4 3 2 2" xfId="83" xr:uid="{00000000-0005-0000-0000-00003D000000}"/>
    <cellStyle name="20% - Accent4 3 2 2 2" xfId="84" xr:uid="{00000000-0005-0000-0000-00003E000000}"/>
    <cellStyle name="20% - Accent4 3 2 3" xfId="85" xr:uid="{00000000-0005-0000-0000-00003F000000}"/>
    <cellStyle name="20% - Accent4 3 3" xfId="86" xr:uid="{00000000-0005-0000-0000-000040000000}"/>
    <cellStyle name="20% - Accent4 3 3 2" xfId="87" xr:uid="{00000000-0005-0000-0000-000041000000}"/>
    <cellStyle name="20% - Accent4 3 3 3" xfId="88" xr:uid="{00000000-0005-0000-0000-000042000000}"/>
    <cellStyle name="20% - Accent4 3 4" xfId="89" xr:uid="{00000000-0005-0000-0000-000043000000}"/>
    <cellStyle name="20% - Accent4 4" xfId="90" xr:uid="{00000000-0005-0000-0000-000044000000}"/>
    <cellStyle name="20% - Accent4 4 2" xfId="91" xr:uid="{00000000-0005-0000-0000-000045000000}"/>
    <cellStyle name="20% - Accent4 5" xfId="92" xr:uid="{00000000-0005-0000-0000-000046000000}"/>
    <cellStyle name="20% - Accent4 5 2" xfId="93" xr:uid="{00000000-0005-0000-0000-000047000000}"/>
    <cellStyle name="20% - Accent5 2" xfId="94" xr:uid="{00000000-0005-0000-0000-000048000000}"/>
    <cellStyle name="20% - Accent5 2 2" xfId="95" xr:uid="{00000000-0005-0000-0000-000049000000}"/>
    <cellStyle name="20% - Accent5 2 2 2" xfId="96" xr:uid="{00000000-0005-0000-0000-00004A000000}"/>
    <cellStyle name="20% - Accent5 2 3" xfId="97" xr:uid="{00000000-0005-0000-0000-00004B000000}"/>
    <cellStyle name="20% - Accent5 2_B2011 EST and INCSTT TPRC" xfId="98" xr:uid="{00000000-0005-0000-0000-00004C000000}"/>
    <cellStyle name="20% - Accent5 3" xfId="99" xr:uid="{00000000-0005-0000-0000-00004D000000}"/>
    <cellStyle name="20% - Accent5 3 2" xfId="100" xr:uid="{00000000-0005-0000-0000-00004E000000}"/>
    <cellStyle name="20% - Accent5 3 2 2" xfId="101" xr:uid="{00000000-0005-0000-0000-00004F000000}"/>
    <cellStyle name="20% - Accent5 3 2 2 2" xfId="102" xr:uid="{00000000-0005-0000-0000-000050000000}"/>
    <cellStyle name="20% - Accent5 3 2 3" xfId="103" xr:uid="{00000000-0005-0000-0000-000051000000}"/>
    <cellStyle name="20% - Accent5 3 3" xfId="104" xr:uid="{00000000-0005-0000-0000-000052000000}"/>
    <cellStyle name="20% - Accent5 3 3 2" xfId="105" xr:uid="{00000000-0005-0000-0000-000053000000}"/>
    <cellStyle name="20% - Accent5 3 3 3" xfId="106" xr:uid="{00000000-0005-0000-0000-000054000000}"/>
    <cellStyle name="20% - Accent5 3 4" xfId="107" xr:uid="{00000000-0005-0000-0000-000055000000}"/>
    <cellStyle name="20% - Accent5 4" xfId="108" xr:uid="{00000000-0005-0000-0000-000056000000}"/>
    <cellStyle name="20% - Accent5 4 2" xfId="109" xr:uid="{00000000-0005-0000-0000-000057000000}"/>
    <cellStyle name="20% - Accent5 5" xfId="110" xr:uid="{00000000-0005-0000-0000-000058000000}"/>
    <cellStyle name="20% - Accent5 5 2" xfId="111" xr:uid="{00000000-0005-0000-0000-000059000000}"/>
    <cellStyle name="20% - Accent6 2" xfId="112" xr:uid="{00000000-0005-0000-0000-00005A000000}"/>
    <cellStyle name="20% - Accent6 2 2" xfId="113" xr:uid="{00000000-0005-0000-0000-00005B000000}"/>
    <cellStyle name="20% - Accent6 2 2 2" xfId="114" xr:uid="{00000000-0005-0000-0000-00005C000000}"/>
    <cellStyle name="20% - Accent6 2 3" xfId="115" xr:uid="{00000000-0005-0000-0000-00005D000000}"/>
    <cellStyle name="20% - Accent6 2_B2011 EST and INCSTT TPRC" xfId="116" xr:uid="{00000000-0005-0000-0000-00005E000000}"/>
    <cellStyle name="20% - Accent6 3" xfId="117" xr:uid="{00000000-0005-0000-0000-00005F000000}"/>
    <cellStyle name="20% - Accent6 3 2" xfId="118" xr:uid="{00000000-0005-0000-0000-000060000000}"/>
    <cellStyle name="20% - Accent6 3 2 2" xfId="119" xr:uid="{00000000-0005-0000-0000-000061000000}"/>
    <cellStyle name="20% - Accent6 3 2 2 2" xfId="120" xr:uid="{00000000-0005-0000-0000-000062000000}"/>
    <cellStyle name="20% - Accent6 3 2 3" xfId="121" xr:uid="{00000000-0005-0000-0000-000063000000}"/>
    <cellStyle name="20% - Accent6 3 3" xfId="122" xr:uid="{00000000-0005-0000-0000-000064000000}"/>
    <cellStyle name="20% - Accent6 3 3 2" xfId="123" xr:uid="{00000000-0005-0000-0000-000065000000}"/>
    <cellStyle name="20% - Accent6 3 3 3" xfId="124" xr:uid="{00000000-0005-0000-0000-000066000000}"/>
    <cellStyle name="20% - Accent6 3 4" xfId="125" xr:uid="{00000000-0005-0000-0000-000067000000}"/>
    <cellStyle name="20% - Accent6 4" xfId="126" xr:uid="{00000000-0005-0000-0000-000068000000}"/>
    <cellStyle name="20% - Accent6 4 2" xfId="127" xr:uid="{00000000-0005-0000-0000-000069000000}"/>
    <cellStyle name="20% - Accent6 5" xfId="128" xr:uid="{00000000-0005-0000-0000-00006A000000}"/>
    <cellStyle name="20% - Accent6 5 2" xfId="129" xr:uid="{00000000-0005-0000-0000-00006B000000}"/>
    <cellStyle name="40% - Accent1 2" xfId="130" xr:uid="{00000000-0005-0000-0000-00006C000000}"/>
    <cellStyle name="40% - Accent1 2 2" xfId="131" xr:uid="{00000000-0005-0000-0000-00006D000000}"/>
    <cellStyle name="40% - Accent1 2 2 2" xfId="132" xr:uid="{00000000-0005-0000-0000-00006E000000}"/>
    <cellStyle name="40% - Accent1 2 3" xfId="133" xr:uid="{00000000-0005-0000-0000-00006F000000}"/>
    <cellStyle name="40% - Accent1 2_B2011 EST and INCSTT TPRC" xfId="134" xr:uid="{00000000-0005-0000-0000-000070000000}"/>
    <cellStyle name="40% - Accent1 3" xfId="135" xr:uid="{00000000-0005-0000-0000-000071000000}"/>
    <cellStyle name="40% - Accent1 3 2" xfId="136" xr:uid="{00000000-0005-0000-0000-000072000000}"/>
    <cellStyle name="40% - Accent1 3 2 2" xfId="137" xr:uid="{00000000-0005-0000-0000-000073000000}"/>
    <cellStyle name="40% - Accent1 3 2 2 2" xfId="138" xr:uid="{00000000-0005-0000-0000-000074000000}"/>
    <cellStyle name="40% - Accent1 3 2 3" xfId="139" xr:uid="{00000000-0005-0000-0000-000075000000}"/>
    <cellStyle name="40% - Accent1 3 3" xfId="140" xr:uid="{00000000-0005-0000-0000-000076000000}"/>
    <cellStyle name="40% - Accent1 3 3 2" xfId="141" xr:uid="{00000000-0005-0000-0000-000077000000}"/>
    <cellStyle name="40% - Accent1 3 3 3" xfId="142" xr:uid="{00000000-0005-0000-0000-000078000000}"/>
    <cellStyle name="40% - Accent1 3 4" xfId="143" xr:uid="{00000000-0005-0000-0000-000079000000}"/>
    <cellStyle name="40% - Accent1 4" xfId="144" xr:uid="{00000000-0005-0000-0000-00007A000000}"/>
    <cellStyle name="40% - Accent1 4 2" xfId="145" xr:uid="{00000000-0005-0000-0000-00007B000000}"/>
    <cellStyle name="40% - Accent1 5" xfId="146" xr:uid="{00000000-0005-0000-0000-00007C000000}"/>
    <cellStyle name="40% - Accent1 5 2" xfId="147" xr:uid="{00000000-0005-0000-0000-00007D000000}"/>
    <cellStyle name="40% - Accent2 2" xfId="148" xr:uid="{00000000-0005-0000-0000-00007E000000}"/>
    <cellStyle name="40% - Accent2 2 2" xfId="149" xr:uid="{00000000-0005-0000-0000-00007F000000}"/>
    <cellStyle name="40% - Accent2 2 2 2" xfId="150" xr:uid="{00000000-0005-0000-0000-000080000000}"/>
    <cellStyle name="40% - Accent2 2 3" xfId="151" xr:uid="{00000000-0005-0000-0000-000081000000}"/>
    <cellStyle name="40% - Accent2 2_B2011 EST and INCSTT TPRC" xfId="152" xr:uid="{00000000-0005-0000-0000-000082000000}"/>
    <cellStyle name="40% - Accent2 3" xfId="153" xr:uid="{00000000-0005-0000-0000-000083000000}"/>
    <cellStyle name="40% - Accent2 3 2" xfId="154" xr:uid="{00000000-0005-0000-0000-000084000000}"/>
    <cellStyle name="40% - Accent2 3 2 2" xfId="155" xr:uid="{00000000-0005-0000-0000-000085000000}"/>
    <cellStyle name="40% - Accent2 3 2 2 2" xfId="156" xr:uid="{00000000-0005-0000-0000-000086000000}"/>
    <cellStyle name="40% - Accent2 3 2 3" xfId="157" xr:uid="{00000000-0005-0000-0000-000087000000}"/>
    <cellStyle name="40% - Accent2 3 3" xfId="158" xr:uid="{00000000-0005-0000-0000-000088000000}"/>
    <cellStyle name="40% - Accent2 3 3 2" xfId="159" xr:uid="{00000000-0005-0000-0000-000089000000}"/>
    <cellStyle name="40% - Accent2 3 3 3" xfId="160" xr:uid="{00000000-0005-0000-0000-00008A000000}"/>
    <cellStyle name="40% - Accent2 3 4" xfId="161" xr:uid="{00000000-0005-0000-0000-00008B000000}"/>
    <cellStyle name="40% - Accent2 4" xfId="162" xr:uid="{00000000-0005-0000-0000-00008C000000}"/>
    <cellStyle name="40% - Accent2 4 2" xfId="163" xr:uid="{00000000-0005-0000-0000-00008D000000}"/>
    <cellStyle name="40% - Accent2 5" xfId="164" xr:uid="{00000000-0005-0000-0000-00008E000000}"/>
    <cellStyle name="40% - Accent2 5 2" xfId="165" xr:uid="{00000000-0005-0000-0000-00008F000000}"/>
    <cellStyle name="40% - Accent3 2" xfId="166" xr:uid="{00000000-0005-0000-0000-000090000000}"/>
    <cellStyle name="40% - Accent3 2 2" xfId="167" xr:uid="{00000000-0005-0000-0000-000091000000}"/>
    <cellStyle name="40% - Accent3 2 2 2" xfId="168" xr:uid="{00000000-0005-0000-0000-000092000000}"/>
    <cellStyle name="40% - Accent3 2 3" xfId="169" xr:uid="{00000000-0005-0000-0000-000093000000}"/>
    <cellStyle name="40% - Accent3 2_B2011 EST and INCSTT TPRC" xfId="170" xr:uid="{00000000-0005-0000-0000-000094000000}"/>
    <cellStyle name="40% - Accent3 3" xfId="171" xr:uid="{00000000-0005-0000-0000-000095000000}"/>
    <cellStyle name="40% - Accent3 3 2" xfId="172" xr:uid="{00000000-0005-0000-0000-000096000000}"/>
    <cellStyle name="40% - Accent3 3 2 2" xfId="173" xr:uid="{00000000-0005-0000-0000-000097000000}"/>
    <cellStyle name="40% - Accent3 3 2 2 2" xfId="174" xr:uid="{00000000-0005-0000-0000-000098000000}"/>
    <cellStyle name="40% - Accent3 3 2 3" xfId="175" xr:uid="{00000000-0005-0000-0000-000099000000}"/>
    <cellStyle name="40% - Accent3 3 3" xfId="176" xr:uid="{00000000-0005-0000-0000-00009A000000}"/>
    <cellStyle name="40% - Accent3 3 3 2" xfId="177" xr:uid="{00000000-0005-0000-0000-00009B000000}"/>
    <cellStyle name="40% - Accent3 3 3 3" xfId="178" xr:uid="{00000000-0005-0000-0000-00009C000000}"/>
    <cellStyle name="40% - Accent3 3 4" xfId="179" xr:uid="{00000000-0005-0000-0000-00009D000000}"/>
    <cellStyle name="40% - Accent3 4" xfId="180" xr:uid="{00000000-0005-0000-0000-00009E000000}"/>
    <cellStyle name="40% - Accent3 4 2" xfId="181" xr:uid="{00000000-0005-0000-0000-00009F000000}"/>
    <cellStyle name="40% - Accent3 5" xfId="182" xr:uid="{00000000-0005-0000-0000-0000A0000000}"/>
    <cellStyle name="40% - Accent3 5 2" xfId="183" xr:uid="{00000000-0005-0000-0000-0000A1000000}"/>
    <cellStyle name="40% - Accent4 2" xfId="184" xr:uid="{00000000-0005-0000-0000-0000A2000000}"/>
    <cellStyle name="40% - Accent4 2 2" xfId="185" xr:uid="{00000000-0005-0000-0000-0000A3000000}"/>
    <cellStyle name="40% - Accent4 2 2 2" xfId="186" xr:uid="{00000000-0005-0000-0000-0000A4000000}"/>
    <cellStyle name="40% - Accent4 2 3" xfId="187" xr:uid="{00000000-0005-0000-0000-0000A5000000}"/>
    <cellStyle name="40% - Accent4 2_B2011 EST and INCSTT TPRC" xfId="188" xr:uid="{00000000-0005-0000-0000-0000A6000000}"/>
    <cellStyle name="40% - Accent4 3" xfId="189" xr:uid="{00000000-0005-0000-0000-0000A7000000}"/>
    <cellStyle name="40% - Accent4 3 2" xfId="190" xr:uid="{00000000-0005-0000-0000-0000A8000000}"/>
    <cellStyle name="40% - Accent4 3 2 2" xfId="191" xr:uid="{00000000-0005-0000-0000-0000A9000000}"/>
    <cellStyle name="40% - Accent4 3 2 2 2" xfId="192" xr:uid="{00000000-0005-0000-0000-0000AA000000}"/>
    <cellStyle name="40% - Accent4 3 2 3" xfId="193" xr:uid="{00000000-0005-0000-0000-0000AB000000}"/>
    <cellStyle name="40% - Accent4 3 3" xfId="194" xr:uid="{00000000-0005-0000-0000-0000AC000000}"/>
    <cellStyle name="40% - Accent4 3 3 2" xfId="195" xr:uid="{00000000-0005-0000-0000-0000AD000000}"/>
    <cellStyle name="40% - Accent4 3 3 3" xfId="196" xr:uid="{00000000-0005-0000-0000-0000AE000000}"/>
    <cellStyle name="40% - Accent4 3 4" xfId="197" xr:uid="{00000000-0005-0000-0000-0000AF000000}"/>
    <cellStyle name="40% - Accent4 4" xfId="198" xr:uid="{00000000-0005-0000-0000-0000B0000000}"/>
    <cellStyle name="40% - Accent4 4 2" xfId="199" xr:uid="{00000000-0005-0000-0000-0000B1000000}"/>
    <cellStyle name="40% - Accent4 5" xfId="200" xr:uid="{00000000-0005-0000-0000-0000B2000000}"/>
    <cellStyle name="40% - Accent4 5 2" xfId="201" xr:uid="{00000000-0005-0000-0000-0000B3000000}"/>
    <cellStyle name="40% - Accent5 2" xfId="202" xr:uid="{00000000-0005-0000-0000-0000B4000000}"/>
    <cellStyle name="40% - Accent5 2 2" xfId="203" xr:uid="{00000000-0005-0000-0000-0000B5000000}"/>
    <cellStyle name="40% - Accent5 2 2 2" xfId="204" xr:uid="{00000000-0005-0000-0000-0000B6000000}"/>
    <cellStyle name="40% - Accent5 2 3" xfId="205" xr:uid="{00000000-0005-0000-0000-0000B7000000}"/>
    <cellStyle name="40% - Accent5 2_B2011 EST and INCSTT TPRC" xfId="206" xr:uid="{00000000-0005-0000-0000-0000B8000000}"/>
    <cellStyle name="40% - Accent5 3" xfId="207" xr:uid="{00000000-0005-0000-0000-0000B9000000}"/>
    <cellStyle name="40% - Accent5 3 2" xfId="208" xr:uid="{00000000-0005-0000-0000-0000BA000000}"/>
    <cellStyle name="40% - Accent5 3 2 2" xfId="209" xr:uid="{00000000-0005-0000-0000-0000BB000000}"/>
    <cellStyle name="40% - Accent5 3 2 2 2" xfId="210" xr:uid="{00000000-0005-0000-0000-0000BC000000}"/>
    <cellStyle name="40% - Accent5 3 2 3" xfId="211" xr:uid="{00000000-0005-0000-0000-0000BD000000}"/>
    <cellStyle name="40% - Accent5 3 3" xfId="212" xr:uid="{00000000-0005-0000-0000-0000BE000000}"/>
    <cellStyle name="40% - Accent5 3 3 2" xfId="213" xr:uid="{00000000-0005-0000-0000-0000BF000000}"/>
    <cellStyle name="40% - Accent5 3 3 3" xfId="214" xr:uid="{00000000-0005-0000-0000-0000C0000000}"/>
    <cellStyle name="40% - Accent5 3 4" xfId="215" xr:uid="{00000000-0005-0000-0000-0000C1000000}"/>
    <cellStyle name="40% - Accent5 4" xfId="216" xr:uid="{00000000-0005-0000-0000-0000C2000000}"/>
    <cellStyle name="40% - Accent5 4 2" xfId="217" xr:uid="{00000000-0005-0000-0000-0000C3000000}"/>
    <cellStyle name="40% - Accent5 5" xfId="218" xr:uid="{00000000-0005-0000-0000-0000C4000000}"/>
    <cellStyle name="40% - Accent5 5 2" xfId="219" xr:uid="{00000000-0005-0000-0000-0000C5000000}"/>
    <cellStyle name="40% - Accent6 2" xfId="220" xr:uid="{00000000-0005-0000-0000-0000C6000000}"/>
    <cellStyle name="40% - Accent6 2 2" xfId="221" xr:uid="{00000000-0005-0000-0000-0000C7000000}"/>
    <cellStyle name="40% - Accent6 2 2 2" xfId="222" xr:uid="{00000000-0005-0000-0000-0000C8000000}"/>
    <cellStyle name="40% - Accent6 2 3" xfId="223" xr:uid="{00000000-0005-0000-0000-0000C9000000}"/>
    <cellStyle name="40% - Accent6 2_B2011 EST and INCSTT TPRC" xfId="224" xr:uid="{00000000-0005-0000-0000-0000CA000000}"/>
    <cellStyle name="40% - Accent6 3" xfId="225" xr:uid="{00000000-0005-0000-0000-0000CB000000}"/>
    <cellStyle name="40% - Accent6 3 2" xfId="226" xr:uid="{00000000-0005-0000-0000-0000CC000000}"/>
    <cellStyle name="40% - Accent6 3 2 2" xfId="227" xr:uid="{00000000-0005-0000-0000-0000CD000000}"/>
    <cellStyle name="40% - Accent6 3 2 2 2" xfId="228" xr:uid="{00000000-0005-0000-0000-0000CE000000}"/>
    <cellStyle name="40% - Accent6 3 2 3" xfId="229" xr:uid="{00000000-0005-0000-0000-0000CF000000}"/>
    <cellStyle name="40% - Accent6 3 3" xfId="230" xr:uid="{00000000-0005-0000-0000-0000D0000000}"/>
    <cellStyle name="40% - Accent6 3 3 2" xfId="231" xr:uid="{00000000-0005-0000-0000-0000D1000000}"/>
    <cellStyle name="40% - Accent6 3 3 3" xfId="232" xr:uid="{00000000-0005-0000-0000-0000D2000000}"/>
    <cellStyle name="40% - Accent6 3 4" xfId="233" xr:uid="{00000000-0005-0000-0000-0000D3000000}"/>
    <cellStyle name="40% - Accent6 4" xfId="234" xr:uid="{00000000-0005-0000-0000-0000D4000000}"/>
    <cellStyle name="40% - Accent6 4 2" xfId="235" xr:uid="{00000000-0005-0000-0000-0000D5000000}"/>
    <cellStyle name="40% - Accent6 5" xfId="236" xr:uid="{00000000-0005-0000-0000-0000D6000000}"/>
    <cellStyle name="40% - Accent6 5 2" xfId="237" xr:uid="{00000000-0005-0000-0000-0000D7000000}"/>
    <cellStyle name="60% - Accent1 2" xfId="238" xr:uid="{00000000-0005-0000-0000-0000D8000000}"/>
    <cellStyle name="60% - Accent1 2 2" xfId="239" xr:uid="{00000000-0005-0000-0000-0000D9000000}"/>
    <cellStyle name="60% - Accent1 3" xfId="240" xr:uid="{00000000-0005-0000-0000-0000DA000000}"/>
    <cellStyle name="60% - Accent1 3 2" xfId="241" xr:uid="{00000000-0005-0000-0000-0000DB000000}"/>
    <cellStyle name="60% - Accent1 3 3" xfId="242" xr:uid="{00000000-0005-0000-0000-0000DC000000}"/>
    <cellStyle name="60% - Accent1 3 3 2" xfId="243" xr:uid="{00000000-0005-0000-0000-0000DD000000}"/>
    <cellStyle name="60% - Accent1 3 3 3" xfId="244" xr:uid="{00000000-0005-0000-0000-0000DE000000}"/>
    <cellStyle name="60% - Accent1 3 4" xfId="245" xr:uid="{00000000-0005-0000-0000-0000DF000000}"/>
    <cellStyle name="60% - Accent1 4" xfId="246" xr:uid="{00000000-0005-0000-0000-0000E0000000}"/>
    <cellStyle name="60% - Accent1 4 2" xfId="247" xr:uid="{00000000-0005-0000-0000-0000E1000000}"/>
    <cellStyle name="60% - Accent1 5" xfId="248" xr:uid="{00000000-0005-0000-0000-0000E2000000}"/>
    <cellStyle name="60% - Accent1 5 2" xfId="249" xr:uid="{00000000-0005-0000-0000-0000E3000000}"/>
    <cellStyle name="60% - Accent2 2" xfId="250" xr:uid="{00000000-0005-0000-0000-0000E4000000}"/>
    <cellStyle name="60% - Accent2 2 2" xfId="251" xr:uid="{00000000-0005-0000-0000-0000E5000000}"/>
    <cellStyle name="60% - Accent2 3" xfId="252" xr:uid="{00000000-0005-0000-0000-0000E6000000}"/>
    <cellStyle name="60% - Accent2 3 2" xfId="253" xr:uid="{00000000-0005-0000-0000-0000E7000000}"/>
    <cellStyle name="60% - Accent2 3 3" xfId="254" xr:uid="{00000000-0005-0000-0000-0000E8000000}"/>
    <cellStyle name="60% - Accent2 3 3 2" xfId="255" xr:uid="{00000000-0005-0000-0000-0000E9000000}"/>
    <cellStyle name="60% - Accent2 3 3 3" xfId="256" xr:uid="{00000000-0005-0000-0000-0000EA000000}"/>
    <cellStyle name="60% - Accent2 3 4" xfId="257" xr:uid="{00000000-0005-0000-0000-0000EB000000}"/>
    <cellStyle name="60% - Accent2 4" xfId="258" xr:uid="{00000000-0005-0000-0000-0000EC000000}"/>
    <cellStyle name="60% - Accent2 4 2" xfId="259" xr:uid="{00000000-0005-0000-0000-0000ED000000}"/>
    <cellStyle name="60% - Accent2 5" xfId="260" xr:uid="{00000000-0005-0000-0000-0000EE000000}"/>
    <cellStyle name="60% - Accent2 5 2" xfId="261" xr:uid="{00000000-0005-0000-0000-0000EF000000}"/>
    <cellStyle name="60% - Accent3 2" xfId="262" xr:uid="{00000000-0005-0000-0000-0000F0000000}"/>
    <cellStyle name="60% - Accent3 2 2" xfId="263" xr:uid="{00000000-0005-0000-0000-0000F1000000}"/>
    <cellStyle name="60% - Accent3 3" xfId="264" xr:uid="{00000000-0005-0000-0000-0000F2000000}"/>
    <cellStyle name="60% - Accent3 3 2" xfId="265" xr:uid="{00000000-0005-0000-0000-0000F3000000}"/>
    <cellStyle name="60% - Accent3 3 3" xfId="266" xr:uid="{00000000-0005-0000-0000-0000F4000000}"/>
    <cellStyle name="60% - Accent3 3 3 2" xfId="267" xr:uid="{00000000-0005-0000-0000-0000F5000000}"/>
    <cellStyle name="60% - Accent3 3 3 3" xfId="268" xr:uid="{00000000-0005-0000-0000-0000F6000000}"/>
    <cellStyle name="60% - Accent3 3 4" xfId="269" xr:uid="{00000000-0005-0000-0000-0000F7000000}"/>
    <cellStyle name="60% - Accent3 4" xfId="270" xr:uid="{00000000-0005-0000-0000-0000F8000000}"/>
    <cellStyle name="60% - Accent3 4 2" xfId="271" xr:uid="{00000000-0005-0000-0000-0000F9000000}"/>
    <cellStyle name="60% - Accent3 5" xfId="272" xr:uid="{00000000-0005-0000-0000-0000FA000000}"/>
    <cellStyle name="60% - Accent3 5 2" xfId="273" xr:uid="{00000000-0005-0000-0000-0000FB000000}"/>
    <cellStyle name="60% - Accent4 2" xfId="274" xr:uid="{00000000-0005-0000-0000-0000FC000000}"/>
    <cellStyle name="60% - Accent4 2 2" xfId="275" xr:uid="{00000000-0005-0000-0000-0000FD000000}"/>
    <cellStyle name="60% - Accent4 3" xfId="276" xr:uid="{00000000-0005-0000-0000-0000FE000000}"/>
    <cellStyle name="60% - Accent4 3 2" xfId="277" xr:uid="{00000000-0005-0000-0000-0000FF000000}"/>
    <cellStyle name="60% - Accent4 3 3" xfId="278" xr:uid="{00000000-0005-0000-0000-000000010000}"/>
    <cellStyle name="60% - Accent4 3 3 2" xfId="279" xr:uid="{00000000-0005-0000-0000-000001010000}"/>
    <cellStyle name="60% - Accent4 3 3 3" xfId="280" xr:uid="{00000000-0005-0000-0000-000002010000}"/>
    <cellStyle name="60% - Accent4 3 4" xfId="281" xr:uid="{00000000-0005-0000-0000-000003010000}"/>
    <cellStyle name="60% - Accent4 4" xfId="282" xr:uid="{00000000-0005-0000-0000-000004010000}"/>
    <cellStyle name="60% - Accent4 4 2" xfId="283" xr:uid="{00000000-0005-0000-0000-000005010000}"/>
    <cellStyle name="60% - Accent4 5" xfId="284" xr:uid="{00000000-0005-0000-0000-000006010000}"/>
    <cellStyle name="60% - Accent4 5 2" xfId="285" xr:uid="{00000000-0005-0000-0000-000007010000}"/>
    <cellStyle name="60% - Accent5 2" xfId="286" xr:uid="{00000000-0005-0000-0000-000008010000}"/>
    <cellStyle name="60% - Accent5 2 2" xfId="287" xr:uid="{00000000-0005-0000-0000-000009010000}"/>
    <cellStyle name="60% - Accent5 3" xfId="288" xr:uid="{00000000-0005-0000-0000-00000A010000}"/>
    <cellStyle name="60% - Accent5 3 2" xfId="289" xr:uid="{00000000-0005-0000-0000-00000B010000}"/>
    <cellStyle name="60% - Accent5 3 3" xfId="290" xr:uid="{00000000-0005-0000-0000-00000C010000}"/>
    <cellStyle name="60% - Accent5 3 3 2" xfId="291" xr:uid="{00000000-0005-0000-0000-00000D010000}"/>
    <cellStyle name="60% - Accent5 3 3 3" xfId="292" xr:uid="{00000000-0005-0000-0000-00000E010000}"/>
    <cellStyle name="60% - Accent5 3 4" xfId="293" xr:uid="{00000000-0005-0000-0000-00000F010000}"/>
    <cellStyle name="60% - Accent5 4" xfId="294" xr:uid="{00000000-0005-0000-0000-000010010000}"/>
    <cellStyle name="60% - Accent5 4 2" xfId="295" xr:uid="{00000000-0005-0000-0000-000011010000}"/>
    <cellStyle name="60% - Accent5 5" xfId="296" xr:uid="{00000000-0005-0000-0000-000012010000}"/>
    <cellStyle name="60% - Accent5 5 2" xfId="297" xr:uid="{00000000-0005-0000-0000-000013010000}"/>
    <cellStyle name="60% - Accent6 2" xfId="298" xr:uid="{00000000-0005-0000-0000-000014010000}"/>
    <cellStyle name="60% - Accent6 2 2" xfId="299" xr:uid="{00000000-0005-0000-0000-000015010000}"/>
    <cellStyle name="60% - Accent6 3" xfId="300" xr:uid="{00000000-0005-0000-0000-000016010000}"/>
    <cellStyle name="60% - Accent6 3 2" xfId="301" xr:uid="{00000000-0005-0000-0000-000017010000}"/>
    <cellStyle name="60% - Accent6 3 3" xfId="302" xr:uid="{00000000-0005-0000-0000-000018010000}"/>
    <cellStyle name="60% - Accent6 3 3 2" xfId="303" xr:uid="{00000000-0005-0000-0000-000019010000}"/>
    <cellStyle name="60% - Accent6 3 3 3" xfId="304" xr:uid="{00000000-0005-0000-0000-00001A010000}"/>
    <cellStyle name="60% - Accent6 3 4" xfId="305" xr:uid="{00000000-0005-0000-0000-00001B010000}"/>
    <cellStyle name="60% - Accent6 4" xfId="306" xr:uid="{00000000-0005-0000-0000-00001C010000}"/>
    <cellStyle name="60% - Accent6 4 2" xfId="307" xr:uid="{00000000-0005-0000-0000-00001D010000}"/>
    <cellStyle name="60% - Accent6 5" xfId="308" xr:uid="{00000000-0005-0000-0000-00001E010000}"/>
    <cellStyle name="60% - Accent6 5 2" xfId="309" xr:uid="{00000000-0005-0000-0000-00001F010000}"/>
    <cellStyle name="Accent1 2" xfId="310" xr:uid="{00000000-0005-0000-0000-000020010000}"/>
    <cellStyle name="Accent1 2 2" xfId="311" xr:uid="{00000000-0005-0000-0000-000021010000}"/>
    <cellStyle name="Accent1 3" xfId="312" xr:uid="{00000000-0005-0000-0000-000022010000}"/>
    <cellStyle name="Accent1 3 2" xfId="313" xr:uid="{00000000-0005-0000-0000-000023010000}"/>
    <cellStyle name="Accent1 3 3" xfId="314" xr:uid="{00000000-0005-0000-0000-000024010000}"/>
    <cellStyle name="Accent1 3 3 2" xfId="315" xr:uid="{00000000-0005-0000-0000-000025010000}"/>
    <cellStyle name="Accent1 3 3 3" xfId="316" xr:uid="{00000000-0005-0000-0000-000026010000}"/>
    <cellStyle name="Accent1 3 4" xfId="317" xr:uid="{00000000-0005-0000-0000-000027010000}"/>
    <cellStyle name="Accent1 4" xfId="318" xr:uid="{00000000-0005-0000-0000-000028010000}"/>
    <cellStyle name="Accent1 4 2" xfId="319" xr:uid="{00000000-0005-0000-0000-000029010000}"/>
    <cellStyle name="Accent1 5" xfId="320" xr:uid="{00000000-0005-0000-0000-00002A010000}"/>
    <cellStyle name="Accent1 5 2" xfId="321" xr:uid="{00000000-0005-0000-0000-00002B010000}"/>
    <cellStyle name="Accent2 2" xfId="322" xr:uid="{00000000-0005-0000-0000-00002C010000}"/>
    <cellStyle name="Accent2 2 2" xfId="323" xr:uid="{00000000-0005-0000-0000-00002D010000}"/>
    <cellStyle name="Accent2 3" xfId="324" xr:uid="{00000000-0005-0000-0000-00002E010000}"/>
    <cellStyle name="Accent2 3 2" xfId="325" xr:uid="{00000000-0005-0000-0000-00002F010000}"/>
    <cellStyle name="Accent2 3 3" xfId="326" xr:uid="{00000000-0005-0000-0000-000030010000}"/>
    <cellStyle name="Accent2 3 3 2" xfId="327" xr:uid="{00000000-0005-0000-0000-000031010000}"/>
    <cellStyle name="Accent2 3 3 3" xfId="328" xr:uid="{00000000-0005-0000-0000-000032010000}"/>
    <cellStyle name="Accent2 3 4" xfId="329" xr:uid="{00000000-0005-0000-0000-000033010000}"/>
    <cellStyle name="Accent2 4" xfId="330" xr:uid="{00000000-0005-0000-0000-000034010000}"/>
    <cellStyle name="Accent2 4 2" xfId="331" xr:uid="{00000000-0005-0000-0000-000035010000}"/>
    <cellStyle name="Accent2 5" xfId="332" xr:uid="{00000000-0005-0000-0000-000036010000}"/>
    <cellStyle name="Accent2 5 2" xfId="333" xr:uid="{00000000-0005-0000-0000-000037010000}"/>
    <cellStyle name="Accent3 2" xfId="334" xr:uid="{00000000-0005-0000-0000-000038010000}"/>
    <cellStyle name="Accent3 2 2" xfId="335" xr:uid="{00000000-0005-0000-0000-000039010000}"/>
    <cellStyle name="Accent3 3" xfId="336" xr:uid="{00000000-0005-0000-0000-00003A010000}"/>
    <cellStyle name="Accent3 3 2" xfId="337" xr:uid="{00000000-0005-0000-0000-00003B010000}"/>
    <cellStyle name="Accent3 3 3" xfId="338" xr:uid="{00000000-0005-0000-0000-00003C010000}"/>
    <cellStyle name="Accent3 3 3 2" xfId="339" xr:uid="{00000000-0005-0000-0000-00003D010000}"/>
    <cellStyle name="Accent3 3 3 3" xfId="340" xr:uid="{00000000-0005-0000-0000-00003E010000}"/>
    <cellStyle name="Accent3 3 4" xfId="341" xr:uid="{00000000-0005-0000-0000-00003F010000}"/>
    <cellStyle name="Accent3 4" xfId="342" xr:uid="{00000000-0005-0000-0000-000040010000}"/>
    <cellStyle name="Accent3 4 2" xfId="343" xr:uid="{00000000-0005-0000-0000-000041010000}"/>
    <cellStyle name="Accent3 5" xfId="344" xr:uid="{00000000-0005-0000-0000-000042010000}"/>
    <cellStyle name="Accent3 5 2" xfId="345" xr:uid="{00000000-0005-0000-0000-000043010000}"/>
    <cellStyle name="Accent4 2" xfId="346" xr:uid="{00000000-0005-0000-0000-000044010000}"/>
    <cellStyle name="Accent4 2 2" xfId="347" xr:uid="{00000000-0005-0000-0000-000045010000}"/>
    <cellStyle name="Accent4 3" xfId="348" xr:uid="{00000000-0005-0000-0000-000046010000}"/>
    <cellStyle name="Accent4 3 2" xfId="349" xr:uid="{00000000-0005-0000-0000-000047010000}"/>
    <cellStyle name="Accent4 3 3" xfId="350" xr:uid="{00000000-0005-0000-0000-000048010000}"/>
    <cellStyle name="Accent4 3 3 2" xfId="351" xr:uid="{00000000-0005-0000-0000-000049010000}"/>
    <cellStyle name="Accent4 3 3 3" xfId="352" xr:uid="{00000000-0005-0000-0000-00004A010000}"/>
    <cellStyle name="Accent4 3 4" xfId="353" xr:uid="{00000000-0005-0000-0000-00004B010000}"/>
    <cellStyle name="Accent4 4" xfId="354" xr:uid="{00000000-0005-0000-0000-00004C010000}"/>
    <cellStyle name="Accent4 4 2" xfId="355" xr:uid="{00000000-0005-0000-0000-00004D010000}"/>
    <cellStyle name="Accent4 5" xfId="356" xr:uid="{00000000-0005-0000-0000-00004E010000}"/>
    <cellStyle name="Accent4 5 2" xfId="357" xr:uid="{00000000-0005-0000-0000-00004F010000}"/>
    <cellStyle name="Accent5 2" xfId="358" xr:uid="{00000000-0005-0000-0000-000050010000}"/>
    <cellStyle name="Accent5 2 2" xfId="359" xr:uid="{00000000-0005-0000-0000-000051010000}"/>
    <cellStyle name="Accent5 3" xfId="360" xr:uid="{00000000-0005-0000-0000-000052010000}"/>
    <cellStyle name="Accent5 3 2" xfId="361" xr:uid="{00000000-0005-0000-0000-000053010000}"/>
    <cellStyle name="Accent5 3 3" xfId="362" xr:uid="{00000000-0005-0000-0000-000054010000}"/>
    <cellStyle name="Accent5 3 3 2" xfId="363" xr:uid="{00000000-0005-0000-0000-000055010000}"/>
    <cellStyle name="Accent5 3 3 3" xfId="364" xr:uid="{00000000-0005-0000-0000-000056010000}"/>
    <cellStyle name="Accent5 3 4" xfId="365" xr:uid="{00000000-0005-0000-0000-000057010000}"/>
    <cellStyle name="Accent5 4" xfId="366" xr:uid="{00000000-0005-0000-0000-000058010000}"/>
    <cellStyle name="Accent5 4 2" xfId="367" xr:uid="{00000000-0005-0000-0000-000059010000}"/>
    <cellStyle name="Accent5 5" xfId="368" xr:uid="{00000000-0005-0000-0000-00005A010000}"/>
    <cellStyle name="Accent5 5 2" xfId="369" xr:uid="{00000000-0005-0000-0000-00005B010000}"/>
    <cellStyle name="Accent6 2" xfId="370" xr:uid="{00000000-0005-0000-0000-00005C010000}"/>
    <cellStyle name="Accent6 2 2" xfId="371" xr:uid="{00000000-0005-0000-0000-00005D010000}"/>
    <cellStyle name="Accent6 3" xfId="372" xr:uid="{00000000-0005-0000-0000-00005E010000}"/>
    <cellStyle name="Accent6 3 2" xfId="373" xr:uid="{00000000-0005-0000-0000-00005F010000}"/>
    <cellStyle name="Accent6 3 3" xfId="374" xr:uid="{00000000-0005-0000-0000-000060010000}"/>
    <cellStyle name="Accent6 3 3 2" xfId="375" xr:uid="{00000000-0005-0000-0000-000061010000}"/>
    <cellStyle name="Accent6 3 3 3" xfId="376" xr:uid="{00000000-0005-0000-0000-000062010000}"/>
    <cellStyle name="Accent6 3 4" xfId="377" xr:uid="{00000000-0005-0000-0000-000063010000}"/>
    <cellStyle name="Accent6 4" xfId="378" xr:uid="{00000000-0005-0000-0000-000064010000}"/>
    <cellStyle name="Accent6 4 2" xfId="379" xr:uid="{00000000-0005-0000-0000-000065010000}"/>
    <cellStyle name="Accent6 5" xfId="380" xr:uid="{00000000-0005-0000-0000-000066010000}"/>
    <cellStyle name="Accent6 5 2" xfId="381" xr:uid="{00000000-0005-0000-0000-000067010000}"/>
    <cellStyle name="Bad 2" xfId="382" xr:uid="{00000000-0005-0000-0000-000068010000}"/>
    <cellStyle name="Bad 2 2" xfId="383" xr:uid="{00000000-0005-0000-0000-000069010000}"/>
    <cellStyle name="Bad 2 3" xfId="384" xr:uid="{00000000-0005-0000-0000-00006A010000}"/>
    <cellStyle name="Bad 3" xfId="385" xr:uid="{00000000-0005-0000-0000-00006B010000}"/>
    <cellStyle name="Bad 3 2" xfId="386" xr:uid="{00000000-0005-0000-0000-00006C010000}"/>
    <cellStyle name="Bad 3 3" xfId="387" xr:uid="{00000000-0005-0000-0000-00006D010000}"/>
    <cellStyle name="Bad 3 3 2" xfId="388" xr:uid="{00000000-0005-0000-0000-00006E010000}"/>
    <cellStyle name="Bad 3 3 3" xfId="389" xr:uid="{00000000-0005-0000-0000-00006F010000}"/>
    <cellStyle name="Bad 3 4" xfId="390" xr:uid="{00000000-0005-0000-0000-000070010000}"/>
    <cellStyle name="Bad 4" xfId="391" xr:uid="{00000000-0005-0000-0000-000071010000}"/>
    <cellStyle name="Bad 4 2" xfId="392" xr:uid="{00000000-0005-0000-0000-000072010000}"/>
    <cellStyle name="Bad 5" xfId="393" xr:uid="{00000000-0005-0000-0000-000073010000}"/>
    <cellStyle name="Bad 5 2" xfId="394" xr:uid="{00000000-0005-0000-0000-000074010000}"/>
    <cellStyle name="Calculation 2" xfId="395" xr:uid="{00000000-0005-0000-0000-000075010000}"/>
    <cellStyle name="Calculation 2 10" xfId="396" xr:uid="{00000000-0005-0000-0000-000076010000}"/>
    <cellStyle name="Calculation 2 10 2" xfId="397" xr:uid="{00000000-0005-0000-0000-000077010000}"/>
    <cellStyle name="Calculation 2 10 3" xfId="398" xr:uid="{00000000-0005-0000-0000-000078010000}"/>
    <cellStyle name="Calculation 2 11" xfId="399" xr:uid="{00000000-0005-0000-0000-000079010000}"/>
    <cellStyle name="Calculation 2 11 2" xfId="400" xr:uid="{00000000-0005-0000-0000-00007A010000}"/>
    <cellStyle name="Calculation 2 11 3" xfId="401" xr:uid="{00000000-0005-0000-0000-00007B010000}"/>
    <cellStyle name="Calculation 2 12" xfId="402" xr:uid="{00000000-0005-0000-0000-00007C010000}"/>
    <cellStyle name="Calculation 2 12 2" xfId="403" xr:uid="{00000000-0005-0000-0000-00007D010000}"/>
    <cellStyle name="Calculation 2 12 3" xfId="404" xr:uid="{00000000-0005-0000-0000-00007E010000}"/>
    <cellStyle name="Calculation 2 13" xfId="405" xr:uid="{00000000-0005-0000-0000-00007F010000}"/>
    <cellStyle name="Calculation 2 13 2" xfId="406" xr:uid="{00000000-0005-0000-0000-000080010000}"/>
    <cellStyle name="Calculation 2 13 3" xfId="407" xr:uid="{00000000-0005-0000-0000-000081010000}"/>
    <cellStyle name="Calculation 2 14" xfId="408" xr:uid="{00000000-0005-0000-0000-000082010000}"/>
    <cellStyle name="Calculation 2 14 2" xfId="409" xr:uid="{00000000-0005-0000-0000-000083010000}"/>
    <cellStyle name="Calculation 2 15" xfId="410" xr:uid="{00000000-0005-0000-0000-000084010000}"/>
    <cellStyle name="Calculation 2 15 2" xfId="411" xr:uid="{00000000-0005-0000-0000-000085010000}"/>
    <cellStyle name="Calculation 2 16" xfId="412" xr:uid="{00000000-0005-0000-0000-000086010000}"/>
    <cellStyle name="Calculation 2 17" xfId="413" xr:uid="{00000000-0005-0000-0000-000087010000}"/>
    <cellStyle name="Calculation 2 2" xfId="414" xr:uid="{00000000-0005-0000-0000-000088010000}"/>
    <cellStyle name="Calculation 2 2 10" xfId="415" xr:uid="{00000000-0005-0000-0000-000089010000}"/>
    <cellStyle name="Calculation 2 2 10 2" xfId="416" xr:uid="{00000000-0005-0000-0000-00008A010000}"/>
    <cellStyle name="Calculation 2 2 10 3" xfId="417" xr:uid="{00000000-0005-0000-0000-00008B010000}"/>
    <cellStyle name="Calculation 2 2 11" xfId="418" xr:uid="{00000000-0005-0000-0000-00008C010000}"/>
    <cellStyle name="Calculation 2 2 11 2" xfId="419" xr:uid="{00000000-0005-0000-0000-00008D010000}"/>
    <cellStyle name="Calculation 2 2 11 3" xfId="420" xr:uid="{00000000-0005-0000-0000-00008E010000}"/>
    <cellStyle name="Calculation 2 2 12" xfId="421" xr:uid="{00000000-0005-0000-0000-00008F010000}"/>
    <cellStyle name="Calculation 2 2 12 2" xfId="422" xr:uid="{00000000-0005-0000-0000-000090010000}"/>
    <cellStyle name="Calculation 2 2 12 3" xfId="423" xr:uid="{00000000-0005-0000-0000-000091010000}"/>
    <cellStyle name="Calculation 2 2 13" xfId="424" xr:uid="{00000000-0005-0000-0000-000092010000}"/>
    <cellStyle name="Calculation 2 2 13 2" xfId="425" xr:uid="{00000000-0005-0000-0000-000093010000}"/>
    <cellStyle name="Calculation 2 2 14" xfId="426" xr:uid="{00000000-0005-0000-0000-000094010000}"/>
    <cellStyle name="Calculation 2 2 14 2" xfId="427" xr:uid="{00000000-0005-0000-0000-000095010000}"/>
    <cellStyle name="Calculation 2 2 15" xfId="428" xr:uid="{00000000-0005-0000-0000-000096010000}"/>
    <cellStyle name="Calculation 2 2 16" xfId="429" xr:uid="{00000000-0005-0000-0000-000097010000}"/>
    <cellStyle name="Calculation 2 2 2" xfId="430" xr:uid="{00000000-0005-0000-0000-000098010000}"/>
    <cellStyle name="Calculation 2 2 2 2" xfId="431" xr:uid="{00000000-0005-0000-0000-000099010000}"/>
    <cellStyle name="Calculation 2 2 2 2 2" xfId="432" xr:uid="{00000000-0005-0000-0000-00009A010000}"/>
    <cellStyle name="Calculation 2 2 2 2 3" xfId="433" xr:uid="{00000000-0005-0000-0000-00009B010000}"/>
    <cellStyle name="Calculation 2 2 2 2 4" xfId="434" xr:uid="{00000000-0005-0000-0000-00009C010000}"/>
    <cellStyle name="Calculation 2 2 2 3" xfId="435" xr:uid="{00000000-0005-0000-0000-00009D010000}"/>
    <cellStyle name="Calculation 2 2 2 4" xfId="436" xr:uid="{00000000-0005-0000-0000-00009E010000}"/>
    <cellStyle name="Calculation 2 2 2 5" xfId="437" xr:uid="{00000000-0005-0000-0000-00009F010000}"/>
    <cellStyle name="Calculation 2 2 2 6" xfId="438" xr:uid="{00000000-0005-0000-0000-0000A0010000}"/>
    <cellStyle name="Calculation 2 2 2 7" xfId="439" xr:uid="{00000000-0005-0000-0000-0000A1010000}"/>
    <cellStyle name="Calculation 2 2 2 8" xfId="440" xr:uid="{00000000-0005-0000-0000-0000A2010000}"/>
    <cellStyle name="Calculation 2 2 3" xfId="441" xr:uid="{00000000-0005-0000-0000-0000A3010000}"/>
    <cellStyle name="Calculation 2 2 3 2" xfId="442" xr:uid="{00000000-0005-0000-0000-0000A4010000}"/>
    <cellStyle name="Calculation 2 2 3 3" xfId="443" xr:uid="{00000000-0005-0000-0000-0000A5010000}"/>
    <cellStyle name="Calculation 2 2 4" xfId="444" xr:uid="{00000000-0005-0000-0000-0000A6010000}"/>
    <cellStyle name="Calculation 2 2 4 2" xfId="445" xr:uid="{00000000-0005-0000-0000-0000A7010000}"/>
    <cellStyle name="Calculation 2 2 4 3" xfId="446" xr:uid="{00000000-0005-0000-0000-0000A8010000}"/>
    <cellStyle name="Calculation 2 2 5" xfId="447" xr:uid="{00000000-0005-0000-0000-0000A9010000}"/>
    <cellStyle name="Calculation 2 2 5 2" xfId="448" xr:uid="{00000000-0005-0000-0000-0000AA010000}"/>
    <cellStyle name="Calculation 2 2 5 3" xfId="449" xr:uid="{00000000-0005-0000-0000-0000AB010000}"/>
    <cellStyle name="Calculation 2 2 6" xfId="450" xr:uid="{00000000-0005-0000-0000-0000AC010000}"/>
    <cellStyle name="Calculation 2 2 6 2" xfId="451" xr:uid="{00000000-0005-0000-0000-0000AD010000}"/>
    <cellStyle name="Calculation 2 2 6 3" xfId="452" xr:uid="{00000000-0005-0000-0000-0000AE010000}"/>
    <cellStyle name="Calculation 2 2 7" xfId="453" xr:uid="{00000000-0005-0000-0000-0000AF010000}"/>
    <cellStyle name="Calculation 2 2 7 2" xfId="454" xr:uid="{00000000-0005-0000-0000-0000B0010000}"/>
    <cellStyle name="Calculation 2 2 7 3" xfId="455" xr:uid="{00000000-0005-0000-0000-0000B1010000}"/>
    <cellStyle name="Calculation 2 2 8" xfId="456" xr:uid="{00000000-0005-0000-0000-0000B2010000}"/>
    <cellStyle name="Calculation 2 2 8 2" xfId="457" xr:uid="{00000000-0005-0000-0000-0000B3010000}"/>
    <cellStyle name="Calculation 2 2 8 3" xfId="458" xr:uid="{00000000-0005-0000-0000-0000B4010000}"/>
    <cellStyle name="Calculation 2 2 9" xfId="459" xr:uid="{00000000-0005-0000-0000-0000B5010000}"/>
    <cellStyle name="Calculation 2 2 9 2" xfId="460" xr:uid="{00000000-0005-0000-0000-0000B6010000}"/>
    <cellStyle name="Calculation 2 2 9 3" xfId="461" xr:uid="{00000000-0005-0000-0000-0000B7010000}"/>
    <cellStyle name="Calculation 2 3" xfId="462" xr:uid="{00000000-0005-0000-0000-0000B8010000}"/>
    <cellStyle name="Calculation 2 3 2" xfId="463" xr:uid="{00000000-0005-0000-0000-0000B9010000}"/>
    <cellStyle name="Calculation 2 3 2 2" xfId="464" xr:uid="{00000000-0005-0000-0000-0000BA010000}"/>
    <cellStyle name="Calculation 2 3 2 3" xfId="465" xr:uid="{00000000-0005-0000-0000-0000BB010000}"/>
    <cellStyle name="Calculation 2 3 2 4" xfId="466" xr:uid="{00000000-0005-0000-0000-0000BC010000}"/>
    <cellStyle name="Calculation 2 3 3" xfId="467" xr:uid="{00000000-0005-0000-0000-0000BD010000}"/>
    <cellStyle name="Calculation 2 3 4" xfId="468" xr:uid="{00000000-0005-0000-0000-0000BE010000}"/>
    <cellStyle name="Calculation 2 3 5" xfId="469" xr:uid="{00000000-0005-0000-0000-0000BF010000}"/>
    <cellStyle name="Calculation 2 3 6" xfId="470" xr:uid="{00000000-0005-0000-0000-0000C0010000}"/>
    <cellStyle name="Calculation 2 3 7" xfId="471" xr:uid="{00000000-0005-0000-0000-0000C1010000}"/>
    <cellStyle name="Calculation 2 3 8" xfId="472" xr:uid="{00000000-0005-0000-0000-0000C2010000}"/>
    <cellStyle name="Calculation 2 4" xfId="473" xr:uid="{00000000-0005-0000-0000-0000C3010000}"/>
    <cellStyle name="Calculation 2 4 2" xfId="474" xr:uid="{00000000-0005-0000-0000-0000C4010000}"/>
    <cellStyle name="Calculation 2 4 3" xfId="475" xr:uid="{00000000-0005-0000-0000-0000C5010000}"/>
    <cellStyle name="Calculation 2 5" xfId="476" xr:uid="{00000000-0005-0000-0000-0000C6010000}"/>
    <cellStyle name="Calculation 2 5 2" xfId="477" xr:uid="{00000000-0005-0000-0000-0000C7010000}"/>
    <cellStyle name="Calculation 2 5 3" xfId="478" xr:uid="{00000000-0005-0000-0000-0000C8010000}"/>
    <cellStyle name="Calculation 2 6" xfId="479" xr:uid="{00000000-0005-0000-0000-0000C9010000}"/>
    <cellStyle name="Calculation 2 6 2" xfId="480" xr:uid="{00000000-0005-0000-0000-0000CA010000}"/>
    <cellStyle name="Calculation 2 6 3" xfId="481" xr:uid="{00000000-0005-0000-0000-0000CB010000}"/>
    <cellStyle name="Calculation 2 7" xfId="482" xr:uid="{00000000-0005-0000-0000-0000CC010000}"/>
    <cellStyle name="Calculation 2 7 2" xfId="483" xr:uid="{00000000-0005-0000-0000-0000CD010000}"/>
    <cellStyle name="Calculation 2 7 3" xfId="484" xr:uid="{00000000-0005-0000-0000-0000CE010000}"/>
    <cellStyle name="Calculation 2 8" xfId="485" xr:uid="{00000000-0005-0000-0000-0000CF010000}"/>
    <cellStyle name="Calculation 2 8 2" xfId="486" xr:uid="{00000000-0005-0000-0000-0000D0010000}"/>
    <cellStyle name="Calculation 2 8 3" xfId="487" xr:uid="{00000000-0005-0000-0000-0000D1010000}"/>
    <cellStyle name="Calculation 2 9" xfId="488" xr:uid="{00000000-0005-0000-0000-0000D2010000}"/>
    <cellStyle name="Calculation 2 9 2" xfId="489" xr:uid="{00000000-0005-0000-0000-0000D3010000}"/>
    <cellStyle name="Calculation 2 9 3" xfId="490" xr:uid="{00000000-0005-0000-0000-0000D4010000}"/>
    <cellStyle name="Calculation 3" xfId="491" xr:uid="{00000000-0005-0000-0000-0000D5010000}"/>
    <cellStyle name="Calculation 3 10" xfId="492" xr:uid="{00000000-0005-0000-0000-0000D6010000}"/>
    <cellStyle name="Calculation 3 10 2" xfId="493" xr:uid="{00000000-0005-0000-0000-0000D7010000}"/>
    <cellStyle name="Calculation 3 10 3" xfId="494" xr:uid="{00000000-0005-0000-0000-0000D8010000}"/>
    <cellStyle name="Calculation 3 11" xfId="495" xr:uid="{00000000-0005-0000-0000-0000D9010000}"/>
    <cellStyle name="Calculation 3 11 2" xfId="496" xr:uid="{00000000-0005-0000-0000-0000DA010000}"/>
    <cellStyle name="Calculation 3 11 3" xfId="497" xr:uid="{00000000-0005-0000-0000-0000DB010000}"/>
    <cellStyle name="Calculation 3 12" xfId="498" xr:uid="{00000000-0005-0000-0000-0000DC010000}"/>
    <cellStyle name="Calculation 3 12 2" xfId="499" xr:uid="{00000000-0005-0000-0000-0000DD010000}"/>
    <cellStyle name="Calculation 3 12 3" xfId="500" xr:uid="{00000000-0005-0000-0000-0000DE010000}"/>
    <cellStyle name="Calculation 3 13" xfId="501" xr:uid="{00000000-0005-0000-0000-0000DF010000}"/>
    <cellStyle name="Calculation 3 13 2" xfId="502" xr:uid="{00000000-0005-0000-0000-0000E0010000}"/>
    <cellStyle name="Calculation 3 13 3" xfId="503" xr:uid="{00000000-0005-0000-0000-0000E1010000}"/>
    <cellStyle name="Calculation 3 14" xfId="504" xr:uid="{00000000-0005-0000-0000-0000E2010000}"/>
    <cellStyle name="Calculation 3 14 2" xfId="505" xr:uid="{00000000-0005-0000-0000-0000E3010000}"/>
    <cellStyle name="Calculation 3 15" xfId="506" xr:uid="{00000000-0005-0000-0000-0000E4010000}"/>
    <cellStyle name="Calculation 3 15 2" xfId="507" xr:uid="{00000000-0005-0000-0000-0000E5010000}"/>
    <cellStyle name="Calculation 3 16" xfId="508" xr:uid="{00000000-0005-0000-0000-0000E6010000}"/>
    <cellStyle name="Calculation 3 17" xfId="509" xr:uid="{00000000-0005-0000-0000-0000E7010000}"/>
    <cellStyle name="Calculation 3 2" xfId="510" xr:uid="{00000000-0005-0000-0000-0000E8010000}"/>
    <cellStyle name="Calculation 3 2 10" xfId="511" xr:uid="{00000000-0005-0000-0000-0000E9010000}"/>
    <cellStyle name="Calculation 3 2 10 2" xfId="512" xr:uid="{00000000-0005-0000-0000-0000EA010000}"/>
    <cellStyle name="Calculation 3 2 10 3" xfId="513" xr:uid="{00000000-0005-0000-0000-0000EB010000}"/>
    <cellStyle name="Calculation 3 2 11" xfId="514" xr:uid="{00000000-0005-0000-0000-0000EC010000}"/>
    <cellStyle name="Calculation 3 2 11 2" xfId="515" xr:uid="{00000000-0005-0000-0000-0000ED010000}"/>
    <cellStyle name="Calculation 3 2 11 3" xfId="516" xr:uid="{00000000-0005-0000-0000-0000EE010000}"/>
    <cellStyle name="Calculation 3 2 12" xfId="517" xr:uid="{00000000-0005-0000-0000-0000EF010000}"/>
    <cellStyle name="Calculation 3 2 12 2" xfId="518" xr:uid="{00000000-0005-0000-0000-0000F0010000}"/>
    <cellStyle name="Calculation 3 2 12 3" xfId="519" xr:uid="{00000000-0005-0000-0000-0000F1010000}"/>
    <cellStyle name="Calculation 3 2 13" xfId="520" xr:uid="{00000000-0005-0000-0000-0000F2010000}"/>
    <cellStyle name="Calculation 3 2 13 2" xfId="521" xr:uid="{00000000-0005-0000-0000-0000F3010000}"/>
    <cellStyle name="Calculation 3 2 14" xfId="522" xr:uid="{00000000-0005-0000-0000-0000F4010000}"/>
    <cellStyle name="Calculation 3 2 14 2" xfId="523" xr:uid="{00000000-0005-0000-0000-0000F5010000}"/>
    <cellStyle name="Calculation 3 2 15" xfId="524" xr:uid="{00000000-0005-0000-0000-0000F6010000}"/>
    <cellStyle name="Calculation 3 2 16" xfId="525" xr:uid="{00000000-0005-0000-0000-0000F7010000}"/>
    <cellStyle name="Calculation 3 2 2" xfId="526" xr:uid="{00000000-0005-0000-0000-0000F8010000}"/>
    <cellStyle name="Calculation 3 2 2 2" xfId="527" xr:uid="{00000000-0005-0000-0000-0000F9010000}"/>
    <cellStyle name="Calculation 3 2 2 2 2" xfId="528" xr:uid="{00000000-0005-0000-0000-0000FA010000}"/>
    <cellStyle name="Calculation 3 2 2 2 3" xfId="529" xr:uid="{00000000-0005-0000-0000-0000FB010000}"/>
    <cellStyle name="Calculation 3 2 2 2 4" xfId="530" xr:uid="{00000000-0005-0000-0000-0000FC010000}"/>
    <cellStyle name="Calculation 3 2 2 3" xfId="531" xr:uid="{00000000-0005-0000-0000-0000FD010000}"/>
    <cellStyle name="Calculation 3 2 2 4" xfId="532" xr:uid="{00000000-0005-0000-0000-0000FE010000}"/>
    <cellStyle name="Calculation 3 2 2 5" xfId="533" xr:uid="{00000000-0005-0000-0000-0000FF010000}"/>
    <cellStyle name="Calculation 3 2 2 6" xfId="534" xr:uid="{00000000-0005-0000-0000-000000020000}"/>
    <cellStyle name="Calculation 3 2 2 7" xfId="535" xr:uid="{00000000-0005-0000-0000-000001020000}"/>
    <cellStyle name="Calculation 3 2 2 8" xfId="536" xr:uid="{00000000-0005-0000-0000-000002020000}"/>
    <cellStyle name="Calculation 3 2 3" xfId="537" xr:uid="{00000000-0005-0000-0000-000003020000}"/>
    <cellStyle name="Calculation 3 2 3 2" xfId="538" xr:uid="{00000000-0005-0000-0000-000004020000}"/>
    <cellStyle name="Calculation 3 2 3 3" xfId="539" xr:uid="{00000000-0005-0000-0000-000005020000}"/>
    <cellStyle name="Calculation 3 2 4" xfId="540" xr:uid="{00000000-0005-0000-0000-000006020000}"/>
    <cellStyle name="Calculation 3 2 4 2" xfId="541" xr:uid="{00000000-0005-0000-0000-000007020000}"/>
    <cellStyle name="Calculation 3 2 4 3" xfId="542" xr:uid="{00000000-0005-0000-0000-000008020000}"/>
    <cellStyle name="Calculation 3 2 5" xfId="543" xr:uid="{00000000-0005-0000-0000-000009020000}"/>
    <cellStyle name="Calculation 3 2 5 2" xfId="544" xr:uid="{00000000-0005-0000-0000-00000A020000}"/>
    <cellStyle name="Calculation 3 2 5 3" xfId="545" xr:uid="{00000000-0005-0000-0000-00000B020000}"/>
    <cellStyle name="Calculation 3 2 6" xfId="546" xr:uid="{00000000-0005-0000-0000-00000C020000}"/>
    <cellStyle name="Calculation 3 2 6 2" xfId="547" xr:uid="{00000000-0005-0000-0000-00000D020000}"/>
    <cellStyle name="Calculation 3 2 6 3" xfId="548" xr:uid="{00000000-0005-0000-0000-00000E020000}"/>
    <cellStyle name="Calculation 3 2 7" xfId="549" xr:uid="{00000000-0005-0000-0000-00000F020000}"/>
    <cellStyle name="Calculation 3 2 7 2" xfId="550" xr:uid="{00000000-0005-0000-0000-000010020000}"/>
    <cellStyle name="Calculation 3 2 7 3" xfId="551" xr:uid="{00000000-0005-0000-0000-000011020000}"/>
    <cellStyle name="Calculation 3 2 8" xfId="552" xr:uid="{00000000-0005-0000-0000-000012020000}"/>
    <cellStyle name="Calculation 3 2 8 2" xfId="553" xr:uid="{00000000-0005-0000-0000-000013020000}"/>
    <cellStyle name="Calculation 3 2 8 3" xfId="554" xr:uid="{00000000-0005-0000-0000-000014020000}"/>
    <cellStyle name="Calculation 3 2 9" xfId="555" xr:uid="{00000000-0005-0000-0000-000015020000}"/>
    <cellStyle name="Calculation 3 2 9 2" xfId="556" xr:uid="{00000000-0005-0000-0000-000016020000}"/>
    <cellStyle name="Calculation 3 2 9 3" xfId="557" xr:uid="{00000000-0005-0000-0000-000017020000}"/>
    <cellStyle name="Calculation 3 3" xfId="558" xr:uid="{00000000-0005-0000-0000-000018020000}"/>
    <cellStyle name="Calculation 3 3 2" xfId="559" xr:uid="{00000000-0005-0000-0000-000019020000}"/>
    <cellStyle name="Calculation 3 3 2 2" xfId="560" xr:uid="{00000000-0005-0000-0000-00001A020000}"/>
    <cellStyle name="Calculation 3 3 2 3" xfId="561" xr:uid="{00000000-0005-0000-0000-00001B020000}"/>
    <cellStyle name="Calculation 3 3 2 4" xfId="562" xr:uid="{00000000-0005-0000-0000-00001C020000}"/>
    <cellStyle name="Calculation 3 3 3" xfId="563" xr:uid="{00000000-0005-0000-0000-00001D020000}"/>
    <cellStyle name="Calculation 3 3 4" xfId="564" xr:uid="{00000000-0005-0000-0000-00001E020000}"/>
    <cellStyle name="Calculation 3 3 5" xfId="565" xr:uid="{00000000-0005-0000-0000-00001F020000}"/>
    <cellStyle name="Calculation 3 3 6" xfId="566" xr:uid="{00000000-0005-0000-0000-000020020000}"/>
    <cellStyle name="Calculation 3 3 7" xfId="567" xr:uid="{00000000-0005-0000-0000-000021020000}"/>
    <cellStyle name="Calculation 3 3 8" xfId="568" xr:uid="{00000000-0005-0000-0000-000022020000}"/>
    <cellStyle name="Calculation 3 4" xfId="569" xr:uid="{00000000-0005-0000-0000-000023020000}"/>
    <cellStyle name="Calculation 3 4 2" xfId="570" xr:uid="{00000000-0005-0000-0000-000024020000}"/>
    <cellStyle name="Calculation 3 4 3" xfId="571" xr:uid="{00000000-0005-0000-0000-000025020000}"/>
    <cellStyle name="Calculation 3 5" xfId="572" xr:uid="{00000000-0005-0000-0000-000026020000}"/>
    <cellStyle name="Calculation 3 5 2" xfId="573" xr:uid="{00000000-0005-0000-0000-000027020000}"/>
    <cellStyle name="Calculation 3 5 3" xfId="574" xr:uid="{00000000-0005-0000-0000-000028020000}"/>
    <cellStyle name="Calculation 3 6" xfId="575" xr:uid="{00000000-0005-0000-0000-000029020000}"/>
    <cellStyle name="Calculation 3 6 2" xfId="576" xr:uid="{00000000-0005-0000-0000-00002A020000}"/>
    <cellStyle name="Calculation 3 6 3" xfId="577" xr:uid="{00000000-0005-0000-0000-00002B020000}"/>
    <cellStyle name="Calculation 3 7" xfId="578" xr:uid="{00000000-0005-0000-0000-00002C020000}"/>
    <cellStyle name="Calculation 3 7 2" xfId="579" xr:uid="{00000000-0005-0000-0000-00002D020000}"/>
    <cellStyle name="Calculation 3 7 3" xfId="580" xr:uid="{00000000-0005-0000-0000-00002E020000}"/>
    <cellStyle name="Calculation 3 8" xfId="581" xr:uid="{00000000-0005-0000-0000-00002F020000}"/>
    <cellStyle name="Calculation 3 8 2" xfId="582" xr:uid="{00000000-0005-0000-0000-000030020000}"/>
    <cellStyle name="Calculation 3 8 3" xfId="583" xr:uid="{00000000-0005-0000-0000-000031020000}"/>
    <cellStyle name="Calculation 3 9" xfId="584" xr:uid="{00000000-0005-0000-0000-000032020000}"/>
    <cellStyle name="Calculation 3 9 2" xfId="585" xr:uid="{00000000-0005-0000-0000-000033020000}"/>
    <cellStyle name="Calculation 3 9 3" xfId="586" xr:uid="{00000000-0005-0000-0000-000034020000}"/>
    <cellStyle name="Calculation 4" xfId="587" xr:uid="{00000000-0005-0000-0000-000035020000}"/>
    <cellStyle name="Calculation 4 10" xfId="588" xr:uid="{00000000-0005-0000-0000-000036020000}"/>
    <cellStyle name="Calculation 4 10 2" xfId="589" xr:uid="{00000000-0005-0000-0000-000037020000}"/>
    <cellStyle name="Calculation 4 10 3" xfId="590" xr:uid="{00000000-0005-0000-0000-000038020000}"/>
    <cellStyle name="Calculation 4 11" xfId="591" xr:uid="{00000000-0005-0000-0000-000039020000}"/>
    <cellStyle name="Calculation 4 11 2" xfId="592" xr:uid="{00000000-0005-0000-0000-00003A020000}"/>
    <cellStyle name="Calculation 4 11 3" xfId="593" xr:uid="{00000000-0005-0000-0000-00003B020000}"/>
    <cellStyle name="Calculation 4 12" xfId="594" xr:uid="{00000000-0005-0000-0000-00003C020000}"/>
    <cellStyle name="Calculation 4 12 2" xfId="595" xr:uid="{00000000-0005-0000-0000-00003D020000}"/>
    <cellStyle name="Calculation 4 12 3" xfId="596" xr:uid="{00000000-0005-0000-0000-00003E020000}"/>
    <cellStyle name="Calculation 4 13" xfId="597" xr:uid="{00000000-0005-0000-0000-00003F020000}"/>
    <cellStyle name="Calculation 4 13 2" xfId="598" xr:uid="{00000000-0005-0000-0000-000040020000}"/>
    <cellStyle name="Calculation 4 13 3" xfId="599" xr:uid="{00000000-0005-0000-0000-000041020000}"/>
    <cellStyle name="Calculation 4 14" xfId="600" xr:uid="{00000000-0005-0000-0000-000042020000}"/>
    <cellStyle name="Calculation 4 14 2" xfId="601" xr:uid="{00000000-0005-0000-0000-000043020000}"/>
    <cellStyle name="Calculation 4 15" xfId="602" xr:uid="{00000000-0005-0000-0000-000044020000}"/>
    <cellStyle name="Calculation 4 15 2" xfId="603" xr:uid="{00000000-0005-0000-0000-000045020000}"/>
    <cellStyle name="Calculation 4 16" xfId="604" xr:uid="{00000000-0005-0000-0000-000046020000}"/>
    <cellStyle name="Calculation 4 17" xfId="605" xr:uid="{00000000-0005-0000-0000-000047020000}"/>
    <cellStyle name="Calculation 4 2" xfId="606" xr:uid="{00000000-0005-0000-0000-000048020000}"/>
    <cellStyle name="Calculation 4 2 10" xfId="607" xr:uid="{00000000-0005-0000-0000-000049020000}"/>
    <cellStyle name="Calculation 4 2 10 2" xfId="608" xr:uid="{00000000-0005-0000-0000-00004A020000}"/>
    <cellStyle name="Calculation 4 2 10 3" xfId="609" xr:uid="{00000000-0005-0000-0000-00004B020000}"/>
    <cellStyle name="Calculation 4 2 11" xfId="610" xr:uid="{00000000-0005-0000-0000-00004C020000}"/>
    <cellStyle name="Calculation 4 2 11 2" xfId="611" xr:uid="{00000000-0005-0000-0000-00004D020000}"/>
    <cellStyle name="Calculation 4 2 11 3" xfId="612" xr:uid="{00000000-0005-0000-0000-00004E020000}"/>
    <cellStyle name="Calculation 4 2 12" xfId="613" xr:uid="{00000000-0005-0000-0000-00004F020000}"/>
    <cellStyle name="Calculation 4 2 12 2" xfId="614" xr:uid="{00000000-0005-0000-0000-000050020000}"/>
    <cellStyle name="Calculation 4 2 12 3" xfId="615" xr:uid="{00000000-0005-0000-0000-000051020000}"/>
    <cellStyle name="Calculation 4 2 13" xfId="616" xr:uid="{00000000-0005-0000-0000-000052020000}"/>
    <cellStyle name="Calculation 4 2 13 2" xfId="617" xr:uid="{00000000-0005-0000-0000-000053020000}"/>
    <cellStyle name="Calculation 4 2 14" xfId="618" xr:uid="{00000000-0005-0000-0000-000054020000}"/>
    <cellStyle name="Calculation 4 2 14 2" xfId="619" xr:uid="{00000000-0005-0000-0000-000055020000}"/>
    <cellStyle name="Calculation 4 2 15" xfId="620" xr:uid="{00000000-0005-0000-0000-000056020000}"/>
    <cellStyle name="Calculation 4 2 16" xfId="621" xr:uid="{00000000-0005-0000-0000-000057020000}"/>
    <cellStyle name="Calculation 4 2 2" xfId="622" xr:uid="{00000000-0005-0000-0000-000058020000}"/>
    <cellStyle name="Calculation 4 2 2 2" xfId="623" xr:uid="{00000000-0005-0000-0000-000059020000}"/>
    <cellStyle name="Calculation 4 2 2 2 2" xfId="624" xr:uid="{00000000-0005-0000-0000-00005A020000}"/>
    <cellStyle name="Calculation 4 2 2 2 3" xfId="625" xr:uid="{00000000-0005-0000-0000-00005B020000}"/>
    <cellStyle name="Calculation 4 2 2 2 4" xfId="626" xr:uid="{00000000-0005-0000-0000-00005C020000}"/>
    <cellStyle name="Calculation 4 2 2 3" xfId="627" xr:uid="{00000000-0005-0000-0000-00005D020000}"/>
    <cellStyle name="Calculation 4 2 2 4" xfId="628" xr:uid="{00000000-0005-0000-0000-00005E020000}"/>
    <cellStyle name="Calculation 4 2 2 5" xfId="629" xr:uid="{00000000-0005-0000-0000-00005F020000}"/>
    <cellStyle name="Calculation 4 2 2 6" xfId="630" xr:uid="{00000000-0005-0000-0000-000060020000}"/>
    <cellStyle name="Calculation 4 2 2 7" xfId="631" xr:uid="{00000000-0005-0000-0000-000061020000}"/>
    <cellStyle name="Calculation 4 2 2 8" xfId="632" xr:uid="{00000000-0005-0000-0000-000062020000}"/>
    <cellStyle name="Calculation 4 2 3" xfId="633" xr:uid="{00000000-0005-0000-0000-000063020000}"/>
    <cellStyle name="Calculation 4 2 3 2" xfId="634" xr:uid="{00000000-0005-0000-0000-000064020000}"/>
    <cellStyle name="Calculation 4 2 3 3" xfId="635" xr:uid="{00000000-0005-0000-0000-000065020000}"/>
    <cellStyle name="Calculation 4 2 4" xfId="636" xr:uid="{00000000-0005-0000-0000-000066020000}"/>
    <cellStyle name="Calculation 4 2 4 2" xfId="637" xr:uid="{00000000-0005-0000-0000-000067020000}"/>
    <cellStyle name="Calculation 4 2 4 3" xfId="638" xr:uid="{00000000-0005-0000-0000-000068020000}"/>
    <cellStyle name="Calculation 4 2 5" xfId="639" xr:uid="{00000000-0005-0000-0000-000069020000}"/>
    <cellStyle name="Calculation 4 2 5 2" xfId="640" xr:uid="{00000000-0005-0000-0000-00006A020000}"/>
    <cellStyle name="Calculation 4 2 5 3" xfId="641" xr:uid="{00000000-0005-0000-0000-00006B020000}"/>
    <cellStyle name="Calculation 4 2 6" xfId="642" xr:uid="{00000000-0005-0000-0000-00006C020000}"/>
    <cellStyle name="Calculation 4 2 6 2" xfId="643" xr:uid="{00000000-0005-0000-0000-00006D020000}"/>
    <cellStyle name="Calculation 4 2 6 3" xfId="644" xr:uid="{00000000-0005-0000-0000-00006E020000}"/>
    <cellStyle name="Calculation 4 2 7" xfId="645" xr:uid="{00000000-0005-0000-0000-00006F020000}"/>
    <cellStyle name="Calculation 4 2 7 2" xfId="646" xr:uid="{00000000-0005-0000-0000-000070020000}"/>
    <cellStyle name="Calculation 4 2 7 3" xfId="647" xr:uid="{00000000-0005-0000-0000-000071020000}"/>
    <cellStyle name="Calculation 4 2 8" xfId="648" xr:uid="{00000000-0005-0000-0000-000072020000}"/>
    <cellStyle name="Calculation 4 2 8 2" xfId="649" xr:uid="{00000000-0005-0000-0000-000073020000}"/>
    <cellStyle name="Calculation 4 2 8 3" xfId="650" xr:uid="{00000000-0005-0000-0000-000074020000}"/>
    <cellStyle name="Calculation 4 2 9" xfId="651" xr:uid="{00000000-0005-0000-0000-000075020000}"/>
    <cellStyle name="Calculation 4 2 9 2" xfId="652" xr:uid="{00000000-0005-0000-0000-000076020000}"/>
    <cellStyle name="Calculation 4 2 9 3" xfId="653" xr:uid="{00000000-0005-0000-0000-000077020000}"/>
    <cellStyle name="Calculation 4 3" xfId="654" xr:uid="{00000000-0005-0000-0000-000078020000}"/>
    <cellStyle name="Calculation 4 3 2" xfId="655" xr:uid="{00000000-0005-0000-0000-000079020000}"/>
    <cellStyle name="Calculation 4 3 2 2" xfId="656" xr:uid="{00000000-0005-0000-0000-00007A020000}"/>
    <cellStyle name="Calculation 4 3 2 3" xfId="657" xr:uid="{00000000-0005-0000-0000-00007B020000}"/>
    <cellStyle name="Calculation 4 3 2 4" xfId="658" xr:uid="{00000000-0005-0000-0000-00007C020000}"/>
    <cellStyle name="Calculation 4 3 3" xfId="659" xr:uid="{00000000-0005-0000-0000-00007D020000}"/>
    <cellStyle name="Calculation 4 3 4" xfId="660" xr:uid="{00000000-0005-0000-0000-00007E020000}"/>
    <cellStyle name="Calculation 4 3 5" xfId="661" xr:uid="{00000000-0005-0000-0000-00007F020000}"/>
    <cellStyle name="Calculation 4 3 6" xfId="662" xr:uid="{00000000-0005-0000-0000-000080020000}"/>
    <cellStyle name="Calculation 4 3 7" xfId="663" xr:uid="{00000000-0005-0000-0000-000081020000}"/>
    <cellStyle name="Calculation 4 3 8" xfId="664" xr:uid="{00000000-0005-0000-0000-000082020000}"/>
    <cellStyle name="Calculation 4 4" xfId="665" xr:uid="{00000000-0005-0000-0000-000083020000}"/>
    <cellStyle name="Calculation 4 4 2" xfId="666" xr:uid="{00000000-0005-0000-0000-000084020000}"/>
    <cellStyle name="Calculation 4 4 3" xfId="667" xr:uid="{00000000-0005-0000-0000-000085020000}"/>
    <cellStyle name="Calculation 4 5" xfId="668" xr:uid="{00000000-0005-0000-0000-000086020000}"/>
    <cellStyle name="Calculation 4 5 2" xfId="669" xr:uid="{00000000-0005-0000-0000-000087020000}"/>
    <cellStyle name="Calculation 4 5 3" xfId="670" xr:uid="{00000000-0005-0000-0000-000088020000}"/>
    <cellStyle name="Calculation 4 6" xfId="671" xr:uid="{00000000-0005-0000-0000-000089020000}"/>
    <cellStyle name="Calculation 4 6 2" xfId="672" xr:uid="{00000000-0005-0000-0000-00008A020000}"/>
    <cellStyle name="Calculation 4 6 3" xfId="673" xr:uid="{00000000-0005-0000-0000-00008B020000}"/>
    <cellStyle name="Calculation 4 7" xfId="674" xr:uid="{00000000-0005-0000-0000-00008C020000}"/>
    <cellStyle name="Calculation 4 7 2" xfId="675" xr:uid="{00000000-0005-0000-0000-00008D020000}"/>
    <cellStyle name="Calculation 4 7 3" xfId="676" xr:uid="{00000000-0005-0000-0000-00008E020000}"/>
    <cellStyle name="Calculation 4 8" xfId="677" xr:uid="{00000000-0005-0000-0000-00008F020000}"/>
    <cellStyle name="Calculation 4 8 2" xfId="678" xr:uid="{00000000-0005-0000-0000-000090020000}"/>
    <cellStyle name="Calculation 4 8 3" xfId="679" xr:uid="{00000000-0005-0000-0000-000091020000}"/>
    <cellStyle name="Calculation 4 9" xfId="680" xr:uid="{00000000-0005-0000-0000-000092020000}"/>
    <cellStyle name="Calculation 4 9 2" xfId="681" xr:uid="{00000000-0005-0000-0000-000093020000}"/>
    <cellStyle name="Calculation 4 9 3" xfId="682" xr:uid="{00000000-0005-0000-0000-000094020000}"/>
    <cellStyle name="Calculation 5" xfId="683" xr:uid="{00000000-0005-0000-0000-000095020000}"/>
    <cellStyle name="Calculation 5 10" xfId="684" xr:uid="{00000000-0005-0000-0000-000096020000}"/>
    <cellStyle name="Calculation 5 10 2" xfId="685" xr:uid="{00000000-0005-0000-0000-000097020000}"/>
    <cellStyle name="Calculation 5 10 3" xfId="686" xr:uid="{00000000-0005-0000-0000-000098020000}"/>
    <cellStyle name="Calculation 5 11" xfId="687" xr:uid="{00000000-0005-0000-0000-000099020000}"/>
    <cellStyle name="Calculation 5 11 2" xfId="688" xr:uid="{00000000-0005-0000-0000-00009A020000}"/>
    <cellStyle name="Calculation 5 11 3" xfId="689" xr:uid="{00000000-0005-0000-0000-00009B020000}"/>
    <cellStyle name="Calculation 5 12" xfId="690" xr:uid="{00000000-0005-0000-0000-00009C020000}"/>
    <cellStyle name="Calculation 5 12 2" xfId="691" xr:uid="{00000000-0005-0000-0000-00009D020000}"/>
    <cellStyle name="Calculation 5 12 3" xfId="692" xr:uid="{00000000-0005-0000-0000-00009E020000}"/>
    <cellStyle name="Calculation 5 13" xfId="693" xr:uid="{00000000-0005-0000-0000-00009F020000}"/>
    <cellStyle name="Calculation 5 13 2" xfId="694" xr:uid="{00000000-0005-0000-0000-0000A0020000}"/>
    <cellStyle name="Calculation 5 13 3" xfId="695" xr:uid="{00000000-0005-0000-0000-0000A1020000}"/>
    <cellStyle name="Calculation 5 14" xfId="696" xr:uid="{00000000-0005-0000-0000-0000A2020000}"/>
    <cellStyle name="Calculation 5 14 2" xfId="697" xr:uid="{00000000-0005-0000-0000-0000A3020000}"/>
    <cellStyle name="Calculation 5 15" xfId="698" xr:uid="{00000000-0005-0000-0000-0000A4020000}"/>
    <cellStyle name="Calculation 5 15 2" xfId="699" xr:uid="{00000000-0005-0000-0000-0000A5020000}"/>
    <cellStyle name="Calculation 5 16" xfId="700" xr:uid="{00000000-0005-0000-0000-0000A6020000}"/>
    <cellStyle name="Calculation 5 17" xfId="701" xr:uid="{00000000-0005-0000-0000-0000A7020000}"/>
    <cellStyle name="Calculation 5 2" xfId="702" xr:uid="{00000000-0005-0000-0000-0000A8020000}"/>
    <cellStyle name="Calculation 5 2 10" xfId="703" xr:uid="{00000000-0005-0000-0000-0000A9020000}"/>
    <cellStyle name="Calculation 5 2 10 2" xfId="704" xr:uid="{00000000-0005-0000-0000-0000AA020000}"/>
    <cellStyle name="Calculation 5 2 10 3" xfId="705" xr:uid="{00000000-0005-0000-0000-0000AB020000}"/>
    <cellStyle name="Calculation 5 2 11" xfId="706" xr:uid="{00000000-0005-0000-0000-0000AC020000}"/>
    <cellStyle name="Calculation 5 2 11 2" xfId="707" xr:uid="{00000000-0005-0000-0000-0000AD020000}"/>
    <cellStyle name="Calculation 5 2 11 3" xfId="708" xr:uid="{00000000-0005-0000-0000-0000AE020000}"/>
    <cellStyle name="Calculation 5 2 12" xfId="709" xr:uid="{00000000-0005-0000-0000-0000AF020000}"/>
    <cellStyle name="Calculation 5 2 12 2" xfId="710" xr:uid="{00000000-0005-0000-0000-0000B0020000}"/>
    <cellStyle name="Calculation 5 2 12 3" xfId="711" xr:uid="{00000000-0005-0000-0000-0000B1020000}"/>
    <cellStyle name="Calculation 5 2 13" xfId="712" xr:uid="{00000000-0005-0000-0000-0000B2020000}"/>
    <cellStyle name="Calculation 5 2 13 2" xfId="713" xr:uid="{00000000-0005-0000-0000-0000B3020000}"/>
    <cellStyle name="Calculation 5 2 14" xfId="714" xr:uid="{00000000-0005-0000-0000-0000B4020000}"/>
    <cellStyle name="Calculation 5 2 14 2" xfId="715" xr:uid="{00000000-0005-0000-0000-0000B5020000}"/>
    <cellStyle name="Calculation 5 2 15" xfId="716" xr:uid="{00000000-0005-0000-0000-0000B6020000}"/>
    <cellStyle name="Calculation 5 2 16" xfId="717" xr:uid="{00000000-0005-0000-0000-0000B7020000}"/>
    <cellStyle name="Calculation 5 2 2" xfId="718" xr:uid="{00000000-0005-0000-0000-0000B8020000}"/>
    <cellStyle name="Calculation 5 2 2 2" xfId="719" xr:uid="{00000000-0005-0000-0000-0000B9020000}"/>
    <cellStyle name="Calculation 5 2 2 2 2" xfId="720" xr:uid="{00000000-0005-0000-0000-0000BA020000}"/>
    <cellStyle name="Calculation 5 2 2 2 3" xfId="721" xr:uid="{00000000-0005-0000-0000-0000BB020000}"/>
    <cellStyle name="Calculation 5 2 2 2 4" xfId="722" xr:uid="{00000000-0005-0000-0000-0000BC020000}"/>
    <cellStyle name="Calculation 5 2 2 3" xfId="723" xr:uid="{00000000-0005-0000-0000-0000BD020000}"/>
    <cellStyle name="Calculation 5 2 2 4" xfId="724" xr:uid="{00000000-0005-0000-0000-0000BE020000}"/>
    <cellStyle name="Calculation 5 2 2 5" xfId="725" xr:uid="{00000000-0005-0000-0000-0000BF020000}"/>
    <cellStyle name="Calculation 5 2 2 6" xfId="726" xr:uid="{00000000-0005-0000-0000-0000C0020000}"/>
    <cellStyle name="Calculation 5 2 2 7" xfId="727" xr:uid="{00000000-0005-0000-0000-0000C1020000}"/>
    <cellStyle name="Calculation 5 2 2 8" xfId="728" xr:uid="{00000000-0005-0000-0000-0000C2020000}"/>
    <cellStyle name="Calculation 5 2 3" xfId="729" xr:uid="{00000000-0005-0000-0000-0000C3020000}"/>
    <cellStyle name="Calculation 5 2 3 2" xfId="730" xr:uid="{00000000-0005-0000-0000-0000C4020000}"/>
    <cellStyle name="Calculation 5 2 3 3" xfId="731" xr:uid="{00000000-0005-0000-0000-0000C5020000}"/>
    <cellStyle name="Calculation 5 2 4" xfId="732" xr:uid="{00000000-0005-0000-0000-0000C6020000}"/>
    <cellStyle name="Calculation 5 2 4 2" xfId="733" xr:uid="{00000000-0005-0000-0000-0000C7020000}"/>
    <cellStyle name="Calculation 5 2 4 3" xfId="734" xr:uid="{00000000-0005-0000-0000-0000C8020000}"/>
    <cellStyle name="Calculation 5 2 5" xfId="735" xr:uid="{00000000-0005-0000-0000-0000C9020000}"/>
    <cellStyle name="Calculation 5 2 5 2" xfId="736" xr:uid="{00000000-0005-0000-0000-0000CA020000}"/>
    <cellStyle name="Calculation 5 2 5 3" xfId="737" xr:uid="{00000000-0005-0000-0000-0000CB020000}"/>
    <cellStyle name="Calculation 5 2 6" xfId="738" xr:uid="{00000000-0005-0000-0000-0000CC020000}"/>
    <cellStyle name="Calculation 5 2 6 2" xfId="739" xr:uid="{00000000-0005-0000-0000-0000CD020000}"/>
    <cellStyle name="Calculation 5 2 6 3" xfId="740" xr:uid="{00000000-0005-0000-0000-0000CE020000}"/>
    <cellStyle name="Calculation 5 2 7" xfId="741" xr:uid="{00000000-0005-0000-0000-0000CF020000}"/>
    <cellStyle name="Calculation 5 2 7 2" xfId="742" xr:uid="{00000000-0005-0000-0000-0000D0020000}"/>
    <cellStyle name="Calculation 5 2 7 3" xfId="743" xr:uid="{00000000-0005-0000-0000-0000D1020000}"/>
    <cellStyle name="Calculation 5 2 8" xfId="744" xr:uid="{00000000-0005-0000-0000-0000D2020000}"/>
    <cellStyle name="Calculation 5 2 8 2" xfId="745" xr:uid="{00000000-0005-0000-0000-0000D3020000}"/>
    <cellStyle name="Calculation 5 2 8 3" xfId="746" xr:uid="{00000000-0005-0000-0000-0000D4020000}"/>
    <cellStyle name="Calculation 5 2 9" xfId="747" xr:uid="{00000000-0005-0000-0000-0000D5020000}"/>
    <cellStyle name="Calculation 5 2 9 2" xfId="748" xr:uid="{00000000-0005-0000-0000-0000D6020000}"/>
    <cellStyle name="Calculation 5 2 9 3" xfId="749" xr:uid="{00000000-0005-0000-0000-0000D7020000}"/>
    <cellStyle name="Calculation 5 3" xfId="750" xr:uid="{00000000-0005-0000-0000-0000D8020000}"/>
    <cellStyle name="Calculation 5 3 2" xfId="751" xr:uid="{00000000-0005-0000-0000-0000D9020000}"/>
    <cellStyle name="Calculation 5 3 2 2" xfId="752" xr:uid="{00000000-0005-0000-0000-0000DA020000}"/>
    <cellStyle name="Calculation 5 3 2 3" xfId="753" xr:uid="{00000000-0005-0000-0000-0000DB020000}"/>
    <cellStyle name="Calculation 5 3 2 4" xfId="754" xr:uid="{00000000-0005-0000-0000-0000DC020000}"/>
    <cellStyle name="Calculation 5 3 3" xfId="755" xr:uid="{00000000-0005-0000-0000-0000DD020000}"/>
    <cellStyle name="Calculation 5 3 4" xfId="756" xr:uid="{00000000-0005-0000-0000-0000DE020000}"/>
    <cellStyle name="Calculation 5 3 5" xfId="757" xr:uid="{00000000-0005-0000-0000-0000DF020000}"/>
    <cellStyle name="Calculation 5 3 6" xfId="758" xr:uid="{00000000-0005-0000-0000-0000E0020000}"/>
    <cellStyle name="Calculation 5 3 7" xfId="759" xr:uid="{00000000-0005-0000-0000-0000E1020000}"/>
    <cellStyle name="Calculation 5 3 8" xfId="760" xr:uid="{00000000-0005-0000-0000-0000E2020000}"/>
    <cellStyle name="Calculation 5 4" xfId="761" xr:uid="{00000000-0005-0000-0000-0000E3020000}"/>
    <cellStyle name="Calculation 5 4 2" xfId="762" xr:uid="{00000000-0005-0000-0000-0000E4020000}"/>
    <cellStyle name="Calculation 5 4 3" xfId="763" xr:uid="{00000000-0005-0000-0000-0000E5020000}"/>
    <cellStyle name="Calculation 5 5" xfId="764" xr:uid="{00000000-0005-0000-0000-0000E6020000}"/>
    <cellStyle name="Calculation 5 5 2" xfId="765" xr:uid="{00000000-0005-0000-0000-0000E7020000}"/>
    <cellStyle name="Calculation 5 5 3" xfId="766" xr:uid="{00000000-0005-0000-0000-0000E8020000}"/>
    <cellStyle name="Calculation 5 6" xfId="767" xr:uid="{00000000-0005-0000-0000-0000E9020000}"/>
    <cellStyle name="Calculation 5 6 2" xfId="768" xr:uid="{00000000-0005-0000-0000-0000EA020000}"/>
    <cellStyle name="Calculation 5 6 3" xfId="769" xr:uid="{00000000-0005-0000-0000-0000EB020000}"/>
    <cellStyle name="Calculation 5 7" xfId="770" xr:uid="{00000000-0005-0000-0000-0000EC020000}"/>
    <cellStyle name="Calculation 5 7 2" xfId="771" xr:uid="{00000000-0005-0000-0000-0000ED020000}"/>
    <cellStyle name="Calculation 5 7 3" xfId="772" xr:uid="{00000000-0005-0000-0000-0000EE020000}"/>
    <cellStyle name="Calculation 5 8" xfId="773" xr:uid="{00000000-0005-0000-0000-0000EF020000}"/>
    <cellStyle name="Calculation 5 8 2" xfId="774" xr:uid="{00000000-0005-0000-0000-0000F0020000}"/>
    <cellStyle name="Calculation 5 8 3" xfId="775" xr:uid="{00000000-0005-0000-0000-0000F1020000}"/>
    <cellStyle name="Calculation 5 9" xfId="776" xr:uid="{00000000-0005-0000-0000-0000F2020000}"/>
    <cellStyle name="Calculation 5 9 2" xfId="777" xr:uid="{00000000-0005-0000-0000-0000F3020000}"/>
    <cellStyle name="Calculation 5 9 3" xfId="778" xr:uid="{00000000-0005-0000-0000-0000F4020000}"/>
    <cellStyle name="Check Cell 2" xfId="779" xr:uid="{00000000-0005-0000-0000-0000F5020000}"/>
    <cellStyle name="Check Cell 2 2" xfId="780" xr:uid="{00000000-0005-0000-0000-0000F6020000}"/>
    <cellStyle name="Check Cell 2_INFR - Supplementary Tables" xfId="781" xr:uid="{00000000-0005-0000-0000-0000F7020000}"/>
    <cellStyle name="Check Cell 3" xfId="782" xr:uid="{00000000-0005-0000-0000-0000F8020000}"/>
    <cellStyle name="Check Cell 3 2" xfId="783" xr:uid="{00000000-0005-0000-0000-0000F9020000}"/>
    <cellStyle name="Check Cell 3 3" xfId="784" xr:uid="{00000000-0005-0000-0000-0000FA020000}"/>
    <cellStyle name="Check Cell 3 3 2" xfId="785" xr:uid="{00000000-0005-0000-0000-0000FB020000}"/>
    <cellStyle name="Check Cell 3 3 3" xfId="786" xr:uid="{00000000-0005-0000-0000-0000FC020000}"/>
    <cellStyle name="Check Cell 3 4" xfId="787" xr:uid="{00000000-0005-0000-0000-0000FD020000}"/>
    <cellStyle name="Check Cell 4" xfId="788" xr:uid="{00000000-0005-0000-0000-0000FE020000}"/>
    <cellStyle name="Check Cell 4 2" xfId="789" xr:uid="{00000000-0005-0000-0000-0000FF020000}"/>
    <cellStyle name="Check Cell 5" xfId="790" xr:uid="{00000000-0005-0000-0000-000000030000}"/>
    <cellStyle name="Check Cell 5 2" xfId="791" xr:uid="{00000000-0005-0000-0000-000001030000}"/>
    <cellStyle name="Comma" xfId="19" builtinId="3"/>
    <cellStyle name="Comma 10" xfId="792" xr:uid="{00000000-0005-0000-0000-000003030000}"/>
    <cellStyle name="Comma 10 2" xfId="793" xr:uid="{00000000-0005-0000-0000-000004030000}"/>
    <cellStyle name="Comma 10 3" xfId="794" xr:uid="{00000000-0005-0000-0000-000005030000}"/>
    <cellStyle name="Comma 11" xfId="795" xr:uid="{00000000-0005-0000-0000-000006030000}"/>
    <cellStyle name="Comma 11 2" xfId="796" xr:uid="{00000000-0005-0000-0000-000007030000}"/>
    <cellStyle name="Comma 11 3" xfId="797" xr:uid="{00000000-0005-0000-0000-000008030000}"/>
    <cellStyle name="Comma 12" xfId="798" xr:uid="{00000000-0005-0000-0000-000009030000}"/>
    <cellStyle name="Comma 12 2" xfId="799" xr:uid="{00000000-0005-0000-0000-00000A030000}"/>
    <cellStyle name="Comma 12 3" xfId="800" xr:uid="{00000000-0005-0000-0000-00000B030000}"/>
    <cellStyle name="Comma 13" xfId="801" xr:uid="{00000000-0005-0000-0000-00000C030000}"/>
    <cellStyle name="Comma 13 2" xfId="802" xr:uid="{00000000-0005-0000-0000-00000D030000}"/>
    <cellStyle name="Comma 13 2 2" xfId="803" xr:uid="{00000000-0005-0000-0000-00000E030000}"/>
    <cellStyle name="Comma 13 2 2 2" xfId="21" xr:uid="{00000000-0005-0000-0000-00000F030000}"/>
    <cellStyle name="Comma 13 2 2 2 2" xfId="804" xr:uid="{00000000-0005-0000-0000-000010030000}"/>
    <cellStyle name="Comma 13 2 2 2 3" xfId="805" xr:uid="{00000000-0005-0000-0000-000011030000}"/>
    <cellStyle name="Comma 13 2 2 3" xfId="806" xr:uid="{00000000-0005-0000-0000-000012030000}"/>
    <cellStyle name="Comma 13 2 3" xfId="807" xr:uid="{00000000-0005-0000-0000-000013030000}"/>
    <cellStyle name="Comma 13 2 3 2" xfId="808" xr:uid="{00000000-0005-0000-0000-000014030000}"/>
    <cellStyle name="Comma 13 2 4" xfId="809" xr:uid="{00000000-0005-0000-0000-000015030000}"/>
    <cellStyle name="Comma 13 3" xfId="810" xr:uid="{00000000-0005-0000-0000-000016030000}"/>
    <cellStyle name="Comma 13 3 2" xfId="811" xr:uid="{00000000-0005-0000-0000-000017030000}"/>
    <cellStyle name="Comma 13 3 2 2" xfId="812" xr:uid="{00000000-0005-0000-0000-000018030000}"/>
    <cellStyle name="Comma 13 3 3" xfId="813" xr:uid="{00000000-0005-0000-0000-000019030000}"/>
    <cellStyle name="Comma 13 4" xfId="814" xr:uid="{00000000-0005-0000-0000-00001A030000}"/>
    <cellStyle name="Comma 13 4 2" xfId="815" xr:uid="{00000000-0005-0000-0000-00001B030000}"/>
    <cellStyle name="Comma 13 5" xfId="816" xr:uid="{00000000-0005-0000-0000-00001C030000}"/>
    <cellStyle name="Comma 14" xfId="817" xr:uid="{00000000-0005-0000-0000-00001D030000}"/>
    <cellStyle name="Comma 14 2" xfId="818" xr:uid="{00000000-0005-0000-0000-00001E030000}"/>
    <cellStyle name="Comma 14 2 2" xfId="819" xr:uid="{00000000-0005-0000-0000-00001F030000}"/>
    <cellStyle name="Comma 14 2 2 2" xfId="820" xr:uid="{00000000-0005-0000-0000-000020030000}"/>
    <cellStyle name="Comma 14 2 3" xfId="821" xr:uid="{00000000-0005-0000-0000-000021030000}"/>
    <cellStyle name="Comma 14 3" xfId="822" xr:uid="{00000000-0005-0000-0000-000022030000}"/>
    <cellStyle name="Comma 14 3 2" xfId="823" xr:uid="{00000000-0005-0000-0000-000023030000}"/>
    <cellStyle name="Comma 14 4" xfId="824" xr:uid="{00000000-0005-0000-0000-000024030000}"/>
    <cellStyle name="Comma 15" xfId="825" xr:uid="{00000000-0005-0000-0000-000025030000}"/>
    <cellStyle name="Comma 15 2" xfId="826" xr:uid="{00000000-0005-0000-0000-000026030000}"/>
    <cellStyle name="Comma 15 2 2" xfId="827" xr:uid="{00000000-0005-0000-0000-000027030000}"/>
    <cellStyle name="Comma 15 3" xfId="828" xr:uid="{00000000-0005-0000-0000-000028030000}"/>
    <cellStyle name="Comma 16" xfId="20" xr:uid="{00000000-0005-0000-0000-000029030000}"/>
    <cellStyle name="Comma 16 2" xfId="829" xr:uid="{00000000-0005-0000-0000-00002A030000}"/>
    <cellStyle name="Comma 16 3" xfId="830" xr:uid="{00000000-0005-0000-0000-00002B030000}"/>
    <cellStyle name="Comma 17" xfId="831" xr:uid="{00000000-0005-0000-0000-00002C030000}"/>
    <cellStyle name="Comma 18" xfId="832" xr:uid="{00000000-0005-0000-0000-00002D030000}"/>
    <cellStyle name="Comma 19" xfId="833" xr:uid="{00000000-0005-0000-0000-00002E030000}"/>
    <cellStyle name="Comma 2" xfId="1" xr:uid="{00000000-0005-0000-0000-00002F030000}"/>
    <cellStyle name="Comma 2 2" xfId="834" xr:uid="{00000000-0005-0000-0000-000030030000}"/>
    <cellStyle name="Comma 2 2 2" xfId="835" xr:uid="{00000000-0005-0000-0000-000031030000}"/>
    <cellStyle name="Comma 2 2 2 2" xfId="836" xr:uid="{00000000-0005-0000-0000-000032030000}"/>
    <cellStyle name="Comma 2 2 2 3" xfId="837" xr:uid="{00000000-0005-0000-0000-000033030000}"/>
    <cellStyle name="Comma 2 2 3" xfId="838" xr:uid="{00000000-0005-0000-0000-000034030000}"/>
    <cellStyle name="Comma 2 2 4" xfId="839" xr:uid="{00000000-0005-0000-0000-000035030000}"/>
    <cellStyle name="Comma 2 3" xfId="840" xr:uid="{00000000-0005-0000-0000-000036030000}"/>
    <cellStyle name="Comma 2 3 2" xfId="841" xr:uid="{00000000-0005-0000-0000-000037030000}"/>
    <cellStyle name="Comma 2 3 2 2" xfId="842" xr:uid="{00000000-0005-0000-0000-000038030000}"/>
    <cellStyle name="Comma 2 3 3" xfId="843" xr:uid="{00000000-0005-0000-0000-000039030000}"/>
    <cellStyle name="Comma 2 3 4" xfId="844" xr:uid="{00000000-0005-0000-0000-00003A030000}"/>
    <cellStyle name="Comma 2 4" xfId="845" xr:uid="{00000000-0005-0000-0000-00003B030000}"/>
    <cellStyle name="Comma 2 4 2" xfId="846" xr:uid="{00000000-0005-0000-0000-00003C030000}"/>
    <cellStyle name="Comma 2 4 2 2" xfId="847" xr:uid="{00000000-0005-0000-0000-00003D030000}"/>
    <cellStyle name="Comma 2 4 3" xfId="848" xr:uid="{00000000-0005-0000-0000-00003E030000}"/>
    <cellStyle name="Comma 2 4 4" xfId="849" xr:uid="{00000000-0005-0000-0000-00003F030000}"/>
    <cellStyle name="Comma 2 4 5" xfId="850" xr:uid="{00000000-0005-0000-0000-000040030000}"/>
    <cellStyle name="Comma 2 4 6" xfId="851" xr:uid="{00000000-0005-0000-0000-000041030000}"/>
    <cellStyle name="Comma 2 5" xfId="852" xr:uid="{00000000-0005-0000-0000-000042030000}"/>
    <cellStyle name="Comma 3" xfId="853" xr:uid="{00000000-0005-0000-0000-000043030000}"/>
    <cellStyle name="Comma 3 2" xfId="854" xr:uid="{00000000-0005-0000-0000-000044030000}"/>
    <cellStyle name="Comma 3 2 2" xfId="855" xr:uid="{00000000-0005-0000-0000-000045030000}"/>
    <cellStyle name="Comma 3 2 2 2" xfId="856" xr:uid="{00000000-0005-0000-0000-000046030000}"/>
    <cellStyle name="Comma 3 2 2 2 2" xfId="857" xr:uid="{00000000-0005-0000-0000-000047030000}"/>
    <cellStyle name="Comma 3 2 2 2 2 2" xfId="858" xr:uid="{00000000-0005-0000-0000-000048030000}"/>
    <cellStyle name="Comma 3 2 2 2 3" xfId="859" xr:uid="{00000000-0005-0000-0000-000049030000}"/>
    <cellStyle name="Comma 3 2 2 3" xfId="860" xr:uid="{00000000-0005-0000-0000-00004A030000}"/>
    <cellStyle name="Comma 3 2 2 3 2" xfId="861" xr:uid="{00000000-0005-0000-0000-00004B030000}"/>
    <cellStyle name="Comma 3 2 2 4" xfId="862" xr:uid="{00000000-0005-0000-0000-00004C030000}"/>
    <cellStyle name="Comma 3 2 3" xfId="863" xr:uid="{00000000-0005-0000-0000-00004D030000}"/>
    <cellStyle name="Comma 3 2 3 2" xfId="864" xr:uid="{00000000-0005-0000-0000-00004E030000}"/>
    <cellStyle name="Comma 3 2 3 2 2" xfId="865" xr:uid="{00000000-0005-0000-0000-00004F030000}"/>
    <cellStyle name="Comma 3 2 3 2 2 2" xfId="866" xr:uid="{00000000-0005-0000-0000-000050030000}"/>
    <cellStyle name="Comma 3 2 3 2 3" xfId="867" xr:uid="{00000000-0005-0000-0000-000051030000}"/>
    <cellStyle name="Comma 3 2 3 3" xfId="868" xr:uid="{00000000-0005-0000-0000-000052030000}"/>
    <cellStyle name="Comma 3 2 3 3 2" xfId="869" xr:uid="{00000000-0005-0000-0000-000053030000}"/>
    <cellStyle name="Comma 3 2 3 4" xfId="870" xr:uid="{00000000-0005-0000-0000-000054030000}"/>
    <cellStyle name="Comma 3 2 4" xfId="871" xr:uid="{00000000-0005-0000-0000-000055030000}"/>
    <cellStyle name="Comma 3 2 4 2" xfId="872" xr:uid="{00000000-0005-0000-0000-000056030000}"/>
    <cellStyle name="Comma 3 2 4 2 2" xfId="873" xr:uid="{00000000-0005-0000-0000-000057030000}"/>
    <cellStyle name="Comma 3 2 4 3" xfId="874" xr:uid="{00000000-0005-0000-0000-000058030000}"/>
    <cellStyle name="Comma 3 2 5" xfId="875" xr:uid="{00000000-0005-0000-0000-000059030000}"/>
    <cellStyle name="Comma 3 2 5 2" xfId="876" xr:uid="{00000000-0005-0000-0000-00005A030000}"/>
    <cellStyle name="Comma 3 2 6" xfId="877" xr:uid="{00000000-0005-0000-0000-00005B030000}"/>
    <cellStyle name="Comma 3 3" xfId="878" xr:uid="{00000000-0005-0000-0000-00005C030000}"/>
    <cellStyle name="Comma 3 3 2" xfId="879" xr:uid="{00000000-0005-0000-0000-00005D030000}"/>
    <cellStyle name="Comma 3 3 3" xfId="880" xr:uid="{00000000-0005-0000-0000-00005E030000}"/>
    <cellStyle name="Comma 3 4" xfId="881" xr:uid="{00000000-0005-0000-0000-00005F030000}"/>
    <cellStyle name="Comma 3 4 2" xfId="882" xr:uid="{00000000-0005-0000-0000-000060030000}"/>
    <cellStyle name="Comma 3 4 2 2" xfId="883" xr:uid="{00000000-0005-0000-0000-000061030000}"/>
    <cellStyle name="Comma 3 4 2 2 2" xfId="884" xr:uid="{00000000-0005-0000-0000-000062030000}"/>
    <cellStyle name="Comma 3 4 2 2 2 2" xfId="885" xr:uid="{00000000-0005-0000-0000-000063030000}"/>
    <cellStyle name="Comma 3 4 2 2 3" xfId="886" xr:uid="{00000000-0005-0000-0000-000064030000}"/>
    <cellStyle name="Comma 3 4 2 3" xfId="887" xr:uid="{00000000-0005-0000-0000-000065030000}"/>
    <cellStyle name="Comma 3 4 2 3 2" xfId="888" xr:uid="{00000000-0005-0000-0000-000066030000}"/>
    <cellStyle name="Comma 3 4 2 4" xfId="889" xr:uid="{00000000-0005-0000-0000-000067030000}"/>
    <cellStyle name="Comma 3 4 3" xfId="890" xr:uid="{00000000-0005-0000-0000-000068030000}"/>
    <cellStyle name="Comma 3 4 3 2" xfId="891" xr:uid="{00000000-0005-0000-0000-000069030000}"/>
    <cellStyle name="Comma 3 4 3 2 2" xfId="892" xr:uid="{00000000-0005-0000-0000-00006A030000}"/>
    <cellStyle name="Comma 3 4 3 3" xfId="893" xr:uid="{00000000-0005-0000-0000-00006B030000}"/>
    <cellStyle name="Comma 3 4 4" xfId="894" xr:uid="{00000000-0005-0000-0000-00006C030000}"/>
    <cellStyle name="Comma 3 4 4 2" xfId="895" xr:uid="{00000000-0005-0000-0000-00006D030000}"/>
    <cellStyle name="Comma 3 4 5" xfId="896" xr:uid="{00000000-0005-0000-0000-00006E030000}"/>
    <cellStyle name="Comma 3 5" xfId="897" xr:uid="{00000000-0005-0000-0000-00006F030000}"/>
    <cellStyle name="Comma 3 5 2" xfId="898" xr:uid="{00000000-0005-0000-0000-000070030000}"/>
    <cellStyle name="Comma 3 5 2 2" xfId="899" xr:uid="{00000000-0005-0000-0000-000071030000}"/>
    <cellStyle name="Comma 3 5 2 2 2" xfId="900" xr:uid="{00000000-0005-0000-0000-000072030000}"/>
    <cellStyle name="Comma 3 5 2 3" xfId="901" xr:uid="{00000000-0005-0000-0000-000073030000}"/>
    <cellStyle name="Comma 3 5 3" xfId="902" xr:uid="{00000000-0005-0000-0000-000074030000}"/>
    <cellStyle name="Comma 3 5 3 2" xfId="903" xr:uid="{00000000-0005-0000-0000-000075030000}"/>
    <cellStyle name="Comma 3 5 4" xfId="904" xr:uid="{00000000-0005-0000-0000-000076030000}"/>
    <cellStyle name="Comma 3 6" xfId="905" xr:uid="{00000000-0005-0000-0000-000077030000}"/>
    <cellStyle name="Comma 3 6 2" xfId="906" xr:uid="{00000000-0005-0000-0000-000078030000}"/>
    <cellStyle name="Comma 3 6 2 2" xfId="907" xr:uid="{00000000-0005-0000-0000-000079030000}"/>
    <cellStyle name="Comma 3 6 2 2 2" xfId="908" xr:uid="{00000000-0005-0000-0000-00007A030000}"/>
    <cellStyle name="Comma 3 6 2 3" xfId="909" xr:uid="{00000000-0005-0000-0000-00007B030000}"/>
    <cellStyle name="Comma 3 6 3" xfId="910" xr:uid="{00000000-0005-0000-0000-00007C030000}"/>
    <cellStyle name="Comma 3 6 3 2" xfId="911" xr:uid="{00000000-0005-0000-0000-00007D030000}"/>
    <cellStyle name="Comma 3 6 4" xfId="912" xr:uid="{00000000-0005-0000-0000-00007E030000}"/>
    <cellStyle name="Comma 3 7" xfId="913" xr:uid="{00000000-0005-0000-0000-00007F030000}"/>
    <cellStyle name="Comma 3 7 2" xfId="914" xr:uid="{00000000-0005-0000-0000-000080030000}"/>
    <cellStyle name="Comma 3 7 2 2" xfId="915" xr:uid="{00000000-0005-0000-0000-000081030000}"/>
    <cellStyle name="Comma 3 7 3" xfId="916" xr:uid="{00000000-0005-0000-0000-000082030000}"/>
    <cellStyle name="Comma 3 8" xfId="917" xr:uid="{00000000-0005-0000-0000-000083030000}"/>
    <cellStyle name="Comma 3 8 2" xfId="918" xr:uid="{00000000-0005-0000-0000-000084030000}"/>
    <cellStyle name="Comma 3 9" xfId="919" xr:uid="{00000000-0005-0000-0000-000085030000}"/>
    <cellStyle name="Comma 4" xfId="920" xr:uid="{00000000-0005-0000-0000-000086030000}"/>
    <cellStyle name="Comma 4 2" xfId="921" xr:uid="{00000000-0005-0000-0000-000087030000}"/>
    <cellStyle name="Comma 4 2 2" xfId="922" xr:uid="{00000000-0005-0000-0000-000088030000}"/>
    <cellStyle name="Comma 4 2 2 2" xfId="923" xr:uid="{00000000-0005-0000-0000-000089030000}"/>
    <cellStyle name="Comma 4 2 2 2 2" xfId="924" xr:uid="{00000000-0005-0000-0000-00008A030000}"/>
    <cellStyle name="Comma 4 2 2 2 2 2" xfId="925" xr:uid="{00000000-0005-0000-0000-00008B030000}"/>
    <cellStyle name="Comma 4 2 2 2 3" xfId="926" xr:uid="{00000000-0005-0000-0000-00008C030000}"/>
    <cellStyle name="Comma 4 2 2 3" xfId="927" xr:uid="{00000000-0005-0000-0000-00008D030000}"/>
    <cellStyle name="Comma 4 2 2 3 2" xfId="928" xr:uid="{00000000-0005-0000-0000-00008E030000}"/>
    <cellStyle name="Comma 4 2 2 4" xfId="929" xr:uid="{00000000-0005-0000-0000-00008F030000}"/>
    <cellStyle name="Comma 4 2 3" xfId="930" xr:uid="{00000000-0005-0000-0000-000090030000}"/>
    <cellStyle name="Comma 4 2 3 2" xfId="931" xr:uid="{00000000-0005-0000-0000-000091030000}"/>
    <cellStyle name="Comma 4 2 3 2 2" xfId="932" xr:uid="{00000000-0005-0000-0000-000092030000}"/>
    <cellStyle name="Comma 4 2 3 3" xfId="933" xr:uid="{00000000-0005-0000-0000-000093030000}"/>
    <cellStyle name="Comma 4 2 4" xfId="934" xr:uid="{00000000-0005-0000-0000-000094030000}"/>
    <cellStyle name="Comma 4 2 4 2" xfId="935" xr:uid="{00000000-0005-0000-0000-000095030000}"/>
    <cellStyle name="Comma 4 2 5" xfId="936" xr:uid="{00000000-0005-0000-0000-000096030000}"/>
    <cellStyle name="Comma 4 3" xfId="937" xr:uid="{00000000-0005-0000-0000-000097030000}"/>
    <cellStyle name="Comma 4 4" xfId="938" xr:uid="{00000000-0005-0000-0000-000098030000}"/>
    <cellStyle name="Comma 4 4 2" xfId="939" xr:uid="{00000000-0005-0000-0000-000099030000}"/>
    <cellStyle name="Comma 4 4 2 2" xfId="940" xr:uid="{00000000-0005-0000-0000-00009A030000}"/>
    <cellStyle name="Comma 4 4 3" xfId="941" xr:uid="{00000000-0005-0000-0000-00009B030000}"/>
    <cellStyle name="Comma 4 5" xfId="942" xr:uid="{00000000-0005-0000-0000-00009C030000}"/>
    <cellStyle name="Comma 4 5 2" xfId="943" xr:uid="{00000000-0005-0000-0000-00009D030000}"/>
    <cellStyle name="Comma 4 6" xfId="944" xr:uid="{00000000-0005-0000-0000-00009E030000}"/>
    <cellStyle name="Comma 5" xfId="945" xr:uid="{00000000-0005-0000-0000-00009F030000}"/>
    <cellStyle name="Comma 5 10" xfId="946" xr:uid="{00000000-0005-0000-0000-0000A0030000}"/>
    <cellStyle name="Comma 5 10 2" xfId="947" xr:uid="{00000000-0005-0000-0000-0000A1030000}"/>
    <cellStyle name="Comma 5 11" xfId="948" xr:uid="{00000000-0005-0000-0000-0000A2030000}"/>
    <cellStyle name="Comma 5 11 2" xfId="949" xr:uid="{00000000-0005-0000-0000-0000A3030000}"/>
    <cellStyle name="Comma 5 12" xfId="950" xr:uid="{00000000-0005-0000-0000-0000A4030000}"/>
    <cellStyle name="Comma 5 12 2" xfId="951" xr:uid="{00000000-0005-0000-0000-0000A5030000}"/>
    <cellStyle name="Comma 5 13" xfId="952" xr:uid="{00000000-0005-0000-0000-0000A6030000}"/>
    <cellStyle name="Comma 5 14" xfId="953" xr:uid="{00000000-0005-0000-0000-0000A7030000}"/>
    <cellStyle name="Comma 5 15" xfId="954" xr:uid="{00000000-0005-0000-0000-0000A8030000}"/>
    <cellStyle name="Comma 5 2" xfId="955" xr:uid="{00000000-0005-0000-0000-0000A9030000}"/>
    <cellStyle name="Comma 5 2 2" xfId="956" xr:uid="{00000000-0005-0000-0000-0000AA030000}"/>
    <cellStyle name="Comma 5 2 2 2" xfId="957" xr:uid="{00000000-0005-0000-0000-0000AB030000}"/>
    <cellStyle name="Comma 5 2 2 2 2" xfId="958" xr:uid="{00000000-0005-0000-0000-0000AC030000}"/>
    <cellStyle name="Comma 5 2 2 2 2 2" xfId="959" xr:uid="{00000000-0005-0000-0000-0000AD030000}"/>
    <cellStyle name="Comma 5 2 2 2 3" xfId="960" xr:uid="{00000000-0005-0000-0000-0000AE030000}"/>
    <cellStyle name="Comma 5 2 2 3" xfId="961" xr:uid="{00000000-0005-0000-0000-0000AF030000}"/>
    <cellStyle name="Comma 5 2 2 3 2" xfId="962" xr:uid="{00000000-0005-0000-0000-0000B0030000}"/>
    <cellStyle name="Comma 5 2 2 4" xfId="963" xr:uid="{00000000-0005-0000-0000-0000B1030000}"/>
    <cellStyle name="Comma 5 2 3" xfId="964" xr:uid="{00000000-0005-0000-0000-0000B2030000}"/>
    <cellStyle name="Comma 5 2 3 2" xfId="965" xr:uid="{00000000-0005-0000-0000-0000B3030000}"/>
    <cellStyle name="Comma 5 2 3 2 2" xfId="966" xr:uid="{00000000-0005-0000-0000-0000B4030000}"/>
    <cellStyle name="Comma 5 2 3 3" xfId="967" xr:uid="{00000000-0005-0000-0000-0000B5030000}"/>
    <cellStyle name="Comma 5 2 4" xfId="968" xr:uid="{00000000-0005-0000-0000-0000B6030000}"/>
    <cellStyle name="Comma 5 2 4 2" xfId="969" xr:uid="{00000000-0005-0000-0000-0000B7030000}"/>
    <cellStyle name="Comma 5 2 5" xfId="970" xr:uid="{00000000-0005-0000-0000-0000B8030000}"/>
    <cellStyle name="Comma 5 3" xfId="971" xr:uid="{00000000-0005-0000-0000-0000B9030000}"/>
    <cellStyle name="Comma 5 3 2" xfId="972" xr:uid="{00000000-0005-0000-0000-0000BA030000}"/>
    <cellStyle name="Comma 5 3 2 2" xfId="973" xr:uid="{00000000-0005-0000-0000-0000BB030000}"/>
    <cellStyle name="Comma 5 3 2 2 2" xfId="974" xr:uid="{00000000-0005-0000-0000-0000BC030000}"/>
    <cellStyle name="Comma 5 3 2 2 2 2" xfId="975" xr:uid="{00000000-0005-0000-0000-0000BD030000}"/>
    <cellStyle name="Comma 5 3 2 2 3" xfId="976" xr:uid="{00000000-0005-0000-0000-0000BE030000}"/>
    <cellStyle name="Comma 5 3 2 3" xfId="977" xr:uid="{00000000-0005-0000-0000-0000BF030000}"/>
    <cellStyle name="Comma 5 3 2 3 2" xfId="978" xr:uid="{00000000-0005-0000-0000-0000C0030000}"/>
    <cellStyle name="Comma 5 3 2 4" xfId="979" xr:uid="{00000000-0005-0000-0000-0000C1030000}"/>
    <cellStyle name="Comma 5 3 3" xfId="980" xr:uid="{00000000-0005-0000-0000-0000C2030000}"/>
    <cellStyle name="Comma 5 3 3 2" xfId="981" xr:uid="{00000000-0005-0000-0000-0000C3030000}"/>
    <cellStyle name="Comma 5 3 3 2 2" xfId="982" xr:uid="{00000000-0005-0000-0000-0000C4030000}"/>
    <cellStyle name="Comma 5 3 3 3" xfId="983" xr:uid="{00000000-0005-0000-0000-0000C5030000}"/>
    <cellStyle name="Comma 5 3 4" xfId="984" xr:uid="{00000000-0005-0000-0000-0000C6030000}"/>
    <cellStyle name="Comma 5 3 4 2" xfId="985" xr:uid="{00000000-0005-0000-0000-0000C7030000}"/>
    <cellStyle name="Comma 5 3 5" xfId="986" xr:uid="{00000000-0005-0000-0000-0000C8030000}"/>
    <cellStyle name="Comma 5 4" xfId="987" xr:uid="{00000000-0005-0000-0000-0000C9030000}"/>
    <cellStyle name="Comma 5 4 2" xfId="988" xr:uid="{00000000-0005-0000-0000-0000CA030000}"/>
    <cellStyle name="Comma 5 4 2 2" xfId="989" xr:uid="{00000000-0005-0000-0000-0000CB030000}"/>
    <cellStyle name="Comma 5 4 3" xfId="990" xr:uid="{00000000-0005-0000-0000-0000CC030000}"/>
    <cellStyle name="Comma 5 4 4" xfId="991" xr:uid="{00000000-0005-0000-0000-0000CD030000}"/>
    <cellStyle name="Comma 5 5" xfId="992" xr:uid="{00000000-0005-0000-0000-0000CE030000}"/>
    <cellStyle name="Comma 5 5 2" xfId="993" xr:uid="{00000000-0005-0000-0000-0000CF030000}"/>
    <cellStyle name="Comma 5 5 2 2" xfId="994" xr:uid="{00000000-0005-0000-0000-0000D0030000}"/>
    <cellStyle name="Comma 5 5 3" xfId="995" xr:uid="{00000000-0005-0000-0000-0000D1030000}"/>
    <cellStyle name="Comma 5 5 4" xfId="996" xr:uid="{00000000-0005-0000-0000-0000D2030000}"/>
    <cellStyle name="Comma 5 6" xfId="997" xr:uid="{00000000-0005-0000-0000-0000D3030000}"/>
    <cellStyle name="Comma 5 6 2" xfId="998" xr:uid="{00000000-0005-0000-0000-0000D4030000}"/>
    <cellStyle name="Comma 5 6 3" xfId="999" xr:uid="{00000000-0005-0000-0000-0000D5030000}"/>
    <cellStyle name="Comma 5 6 4" xfId="1000" xr:uid="{00000000-0005-0000-0000-0000D6030000}"/>
    <cellStyle name="Comma 5 7" xfId="1001" xr:uid="{00000000-0005-0000-0000-0000D7030000}"/>
    <cellStyle name="Comma 5 7 2" xfId="1002" xr:uid="{00000000-0005-0000-0000-0000D8030000}"/>
    <cellStyle name="Comma 5 7 3" xfId="1003" xr:uid="{00000000-0005-0000-0000-0000D9030000}"/>
    <cellStyle name="Comma 5 8" xfId="1004" xr:uid="{00000000-0005-0000-0000-0000DA030000}"/>
    <cellStyle name="Comma 5 8 2" xfId="1005" xr:uid="{00000000-0005-0000-0000-0000DB030000}"/>
    <cellStyle name="Comma 5 9" xfId="1006" xr:uid="{00000000-0005-0000-0000-0000DC030000}"/>
    <cellStyle name="Comma 5 9 2" xfId="1007" xr:uid="{00000000-0005-0000-0000-0000DD030000}"/>
    <cellStyle name="Comma 6" xfId="1008" xr:uid="{00000000-0005-0000-0000-0000DE030000}"/>
    <cellStyle name="Comma 6 2" xfId="1009" xr:uid="{00000000-0005-0000-0000-0000DF030000}"/>
    <cellStyle name="Comma 6 2 2" xfId="1010" xr:uid="{00000000-0005-0000-0000-0000E0030000}"/>
    <cellStyle name="Comma 6 2 3" xfId="1011" xr:uid="{00000000-0005-0000-0000-0000E1030000}"/>
    <cellStyle name="Comma 6 3" xfId="1012" xr:uid="{00000000-0005-0000-0000-0000E2030000}"/>
    <cellStyle name="Comma 7" xfId="1013" xr:uid="{00000000-0005-0000-0000-0000E3030000}"/>
    <cellStyle name="Comma 7 2" xfId="1014" xr:uid="{00000000-0005-0000-0000-0000E4030000}"/>
    <cellStyle name="Comma 7 3" xfId="1015" xr:uid="{00000000-0005-0000-0000-0000E5030000}"/>
    <cellStyle name="Comma 7 4" xfId="1016" xr:uid="{00000000-0005-0000-0000-0000E6030000}"/>
    <cellStyle name="Comma 8" xfId="1017" xr:uid="{00000000-0005-0000-0000-0000E7030000}"/>
    <cellStyle name="Comma 8 2" xfId="1018" xr:uid="{00000000-0005-0000-0000-0000E8030000}"/>
    <cellStyle name="Comma 8 2 2" xfId="1019" xr:uid="{00000000-0005-0000-0000-0000E9030000}"/>
    <cellStyle name="Comma 8 2 2 2" xfId="1020" xr:uid="{00000000-0005-0000-0000-0000EA030000}"/>
    <cellStyle name="Comma 8 2 2 2 2" xfId="1021" xr:uid="{00000000-0005-0000-0000-0000EB030000}"/>
    <cellStyle name="Comma 8 2 2 3" xfId="1022" xr:uid="{00000000-0005-0000-0000-0000EC030000}"/>
    <cellStyle name="Comma 8 2 3" xfId="1023" xr:uid="{00000000-0005-0000-0000-0000ED030000}"/>
    <cellStyle name="Comma 8 2 3 2" xfId="1024" xr:uid="{00000000-0005-0000-0000-0000EE030000}"/>
    <cellStyle name="Comma 8 2 4" xfId="1025" xr:uid="{00000000-0005-0000-0000-0000EF030000}"/>
    <cellStyle name="Comma 8 3" xfId="1026" xr:uid="{00000000-0005-0000-0000-0000F0030000}"/>
    <cellStyle name="Comma 8 4" xfId="1027" xr:uid="{00000000-0005-0000-0000-0000F1030000}"/>
    <cellStyle name="Comma 9" xfId="1028" xr:uid="{00000000-0005-0000-0000-0000F2030000}"/>
    <cellStyle name="Comma 9 2" xfId="1029" xr:uid="{00000000-0005-0000-0000-0000F3030000}"/>
    <cellStyle name="Comma 9 2 2" xfId="1030" xr:uid="{00000000-0005-0000-0000-0000F4030000}"/>
    <cellStyle name="Comma 9 2 2 2" xfId="1031" xr:uid="{00000000-0005-0000-0000-0000F5030000}"/>
    <cellStyle name="Comma 9 2 2 2 2" xfId="1032" xr:uid="{00000000-0005-0000-0000-0000F6030000}"/>
    <cellStyle name="Comma 9 2 2 3" xfId="1033" xr:uid="{00000000-0005-0000-0000-0000F7030000}"/>
    <cellStyle name="Comma 9 2 3" xfId="1034" xr:uid="{00000000-0005-0000-0000-0000F8030000}"/>
    <cellStyle name="Comma 9 2 3 2" xfId="1035" xr:uid="{00000000-0005-0000-0000-0000F9030000}"/>
    <cellStyle name="Comma 9 2 4" xfId="1036" xr:uid="{00000000-0005-0000-0000-0000FA030000}"/>
    <cellStyle name="Comma 9 3" xfId="1037" xr:uid="{00000000-0005-0000-0000-0000FB030000}"/>
    <cellStyle name="Comma 9 4" xfId="1038" xr:uid="{00000000-0005-0000-0000-0000FC030000}"/>
    <cellStyle name="Currency" xfId="5577" builtinId="4"/>
    <cellStyle name="Currency 10" xfId="1039" xr:uid="{00000000-0005-0000-0000-0000FE030000}"/>
    <cellStyle name="Currency 10 2" xfId="1040" xr:uid="{00000000-0005-0000-0000-0000FF030000}"/>
    <cellStyle name="Currency 10 2 2" xfId="1041" xr:uid="{00000000-0005-0000-0000-000000040000}"/>
    <cellStyle name="Currency 10 2 2 2" xfId="1042" xr:uid="{00000000-0005-0000-0000-000001040000}"/>
    <cellStyle name="Currency 10 2 2 2 2" xfId="1043" xr:uid="{00000000-0005-0000-0000-000002040000}"/>
    <cellStyle name="Currency 10 2 2 3" xfId="1044" xr:uid="{00000000-0005-0000-0000-000003040000}"/>
    <cellStyle name="Currency 10 2 3" xfId="1045" xr:uid="{00000000-0005-0000-0000-000004040000}"/>
    <cellStyle name="Currency 10 2 3 2" xfId="1046" xr:uid="{00000000-0005-0000-0000-000005040000}"/>
    <cellStyle name="Currency 10 2 4" xfId="1047" xr:uid="{00000000-0005-0000-0000-000006040000}"/>
    <cellStyle name="Currency 10 3" xfId="1048" xr:uid="{00000000-0005-0000-0000-000007040000}"/>
    <cellStyle name="Currency 10 3 2" xfId="1049" xr:uid="{00000000-0005-0000-0000-000008040000}"/>
    <cellStyle name="Currency 10 3 2 2" xfId="1050" xr:uid="{00000000-0005-0000-0000-000009040000}"/>
    <cellStyle name="Currency 10 3 3" xfId="1051" xr:uid="{00000000-0005-0000-0000-00000A040000}"/>
    <cellStyle name="Currency 10 4" xfId="1052" xr:uid="{00000000-0005-0000-0000-00000B040000}"/>
    <cellStyle name="Currency 10 4 2" xfId="1053" xr:uid="{00000000-0005-0000-0000-00000C040000}"/>
    <cellStyle name="Currency 10 5" xfId="1054" xr:uid="{00000000-0005-0000-0000-00000D040000}"/>
    <cellStyle name="Currency 11" xfId="1055" xr:uid="{00000000-0005-0000-0000-00000E040000}"/>
    <cellStyle name="Currency 12" xfId="1056" xr:uid="{00000000-0005-0000-0000-00000F040000}"/>
    <cellStyle name="Currency 13" xfId="1057" xr:uid="{00000000-0005-0000-0000-000010040000}"/>
    <cellStyle name="Currency 13 2" xfId="1058" xr:uid="{00000000-0005-0000-0000-000011040000}"/>
    <cellStyle name="Currency 14" xfId="1059" xr:uid="{00000000-0005-0000-0000-000012040000}"/>
    <cellStyle name="Currency 2" xfId="1060" xr:uid="{00000000-0005-0000-0000-000013040000}"/>
    <cellStyle name="Currency 2 2" xfId="1061" xr:uid="{00000000-0005-0000-0000-000014040000}"/>
    <cellStyle name="Currency 2 2 2" xfId="1062" xr:uid="{00000000-0005-0000-0000-000015040000}"/>
    <cellStyle name="Currency 2 3" xfId="1063" xr:uid="{00000000-0005-0000-0000-000016040000}"/>
    <cellStyle name="Currency 2 3 2" xfId="1064" xr:uid="{00000000-0005-0000-0000-000017040000}"/>
    <cellStyle name="Currency 2 3 3" xfId="1065" xr:uid="{00000000-0005-0000-0000-000018040000}"/>
    <cellStyle name="Currency 2 4" xfId="1066" xr:uid="{00000000-0005-0000-0000-000019040000}"/>
    <cellStyle name="Currency 3" xfId="1067" xr:uid="{00000000-0005-0000-0000-00001A040000}"/>
    <cellStyle name="Currency 3 2" xfId="1068" xr:uid="{00000000-0005-0000-0000-00001B040000}"/>
    <cellStyle name="Currency 3 2 2" xfId="1069" xr:uid="{00000000-0005-0000-0000-00001C040000}"/>
    <cellStyle name="Currency 3 2 3" xfId="1070" xr:uid="{00000000-0005-0000-0000-00001D040000}"/>
    <cellStyle name="Currency 3 3" xfId="1071" xr:uid="{00000000-0005-0000-0000-00001E040000}"/>
    <cellStyle name="Currency 3 4" xfId="1072" xr:uid="{00000000-0005-0000-0000-00001F040000}"/>
    <cellStyle name="Currency 3 4 2" xfId="1073" xr:uid="{00000000-0005-0000-0000-000020040000}"/>
    <cellStyle name="Currency 3 4 2 2" xfId="1074" xr:uid="{00000000-0005-0000-0000-000021040000}"/>
    <cellStyle name="Currency 3 4 2 2 2" xfId="1075" xr:uid="{00000000-0005-0000-0000-000022040000}"/>
    <cellStyle name="Currency 3 4 2 2 2 2" xfId="1076" xr:uid="{00000000-0005-0000-0000-000023040000}"/>
    <cellStyle name="Currency 3 4 2 2 2 2 2" xfId="1077" xr:uid="{00000000-0005-0000-0000-000024040000}"/>
    <cellStyle name="Currency 3 4 2 2 2 2 2 2" xfId="1078" xr:uid="{00000000-0005-0000-0000-000025040000}"/>
    <cellStyle name="Currency 3 4 2 2 2 2 3" xfId="1079" xr:uid="{00000000-0005-0000-0000-000026040000}"/>
    <cellStyle name="Currency 3 4 2 2 2 3" xfId="1080" xr:uid="{00000000-0005-0000-0000-000027040000}"/>
    <cellStyle name="Currency 3 4 2 2 2 3 2" xfId="1081" xr:uid="{00000000-0005-0000-0000-000028040000}"/>
    <cellStyle name="Currency 3 4 2 2 2 4" xfId="1082" xr:uid="{00000000-0005-0000-0000-000029040000}"/>
    <cellStyle name="Currency 3 4 2 2 3" xfId="1083" xr:uid="{00000000-0005-0000-0000-00002A040000}"/>
    <cellStyle name="Currency 3 4 2 2 3 2" xfId="1084" xr:uid="{00000000-0005-0000-0000-00002B040000}"/>
    <cellStyle name="Currency 3 4 2 2 3 2 2" xfId="1085" xr:uid="{00000000-0005-0000-0000-00002C040000}"/>
    <cellStyle name="Currency 3 4 2 2 3 3" xfId="1086" xr:uid="{00000000-0005-0000-0000-00002D040000}"/>
    <cellStyle name="Currency 3 4 2 2 4" xfId="1087" xr:uid="{00000000-0005-0000-0000-00002E040000}"/>
    <cellStyle name="Currency 3 4 2 2 4 2" xfId="1088" xr:uid="{00000000-0005-0000-0000-00002F040000}"/>
    <cellStyle name="Currency 3 4 2 2 5" xfId="1089" xr:uid="{00000000-0005-0000-0000-000030040000}"/>
    <cellStyle name="Currency 3 4 2 3" xfId="1090" xr:uid="{00000000-0005-0000-0000-000031040000}"/>
    <cellStyle name="Currency 3 4 2 3 2" xfId="1091" xr:uid="{00000000-0005-0000-0000-000032040000}"/>
    <cellStyle name="Currency 3 4 2 3 2 2" xfId="1092" xr:uid="{00000000-0005-0000-0000-000033040000}"/>
    <cellStyle name="Currency 3 4 2 3 2 2 2" xfId="1093" xr:uid="{00000000-0005-0000-0000-000034040000}"/>
    <cellStyle name="Currency 3 4 2 3 2 2 2 2" xfId="1094" xr:uid="{00000000-0005-0000-0000-000035040000}"/>
    <cellStyle name="Currency 3 4 2 3 2 2 3" xfId="1095" xr:uid="{00000000-0005-0000-0000-000036040000}"/>
    <cellStyle name="Currency 3 4 2 3 2 3" xfId="1096" xr:uid="{00000000-0005-0000-0000-000037040000}"/>
    <cellStyle name="Currency 3 4 2 3 2 3 2" xfId="1097" xr:uid="{00000000-0005-0000-0000-000038040000}"/>
    <cellStyle name="Currency 3 4 2 3 2 4" xfId="1098" xr:uid="{00000000-0005-0000-0000-000039040000}"/>
    <cellStyle name="Currency 3 4 2 3 3" xfId="1099" xr:uid="{00000000-0005-0000-0000-00003A040000}"/>
    <cellStyle name="Currency 3 4 2 3 3 2" xfId="1100" xr:uid="{00000000-0005-0000-0000-00003B040000}"/>
    <cellStyle name="Currency 3 4 2 3 3 2 2" xfId="1101" xr:uid="{00000000-0005-0000-0000-00003C040000}"/>
    <cellStyle name="Currency 3 4 2 3 3 3" xfId="1102" xr:uid="{00000000-0005-0000-0000-00003D040000}"/>
    <cellStyle name="Currency 3 4 2 3 4" xfId="1103" xr:uid="{00000000-0005-0000-0000-00003E040000}"/>
    <cellStyle name="Currency 3 4 2 3 4 2" xfId="1104" xr:uid="{00000000-0005-0000-0000-00003F040000}"/>
    <cellStyle name="Currency 3 4 2 3 5" xfId="1105" xr:uid="{00000000-0005-0000-0000-000040040000}"/>
    <cellStyle name="Currency 3 4 2 4" xfId="1106" xr:uid="{00000000-0005-0000-0000-000041040000}"/>
    <cellStyle name="Currency 3 4 2 4 2" xfId="1107" xr:uid="{00000000-0005-0000-0000-000042040000}"/>
    <cellStyle name="Currency 3 4 2 4 2 2" xfId="1108" xr:uid="{00000000-0005-0000-0000-000043040000}"/>
    <cellStyle name="Currency 3 4 2 4 2 2 2" xfId="1109" xr:uid="{00000000-0005-0000-0000-000044040000}"/>
    <cellStyle name="Currency 3 4 2 4 2 3" xfId="1110" xr:uid="{00000000-0005-0000-0000-000045040000}"/>
    <cellStyle name="Currency 3 4 2 4 3" xfId="1111" xr:uid="{00000000-0005-0000-0000-000046040000}"/>
    <cellStyle name="Currency 3 4 2 4 3 2" xfId="1112" xr:uid="{00000000-0005-0000-0000-000047040000}"/>
    <cellStyle name="Currency 3 4 2 4 4" xfId="1113" xr:uid="{00000000-0005-0000-0000-000048040000}"/>
    <cellStyle name="Currency 3 4 2 5" xfId="1114" xr:uid="{00000000-0005-0000-0000-000049040000}"/>
    <cellStyle name="Currency 3 4 2 5 2" xfId="1115" xr:uid="{00000000-0005-0000-0000-00004A040000}"/>
    <cellStyle name="Currency 3 4 2 5 2 2" xfId="1116" xr:uid="{00000000-0005-0000-0000-00004B040000}"/>
    <cellStyle name="Currency 3 4 2 5 3" xfId="1117" xr:uid="{00000000-0005-0000-0000-00004C040000}"/>
    <cellStyle name="Currency 3 4 2 6" xfId="1118" xr:uid="{00000000-0005-0000-0000-00004D040000}"/>
    <cellStyle name="Currency 3 4 2 6 2" xfId="1119" xr:uid="{00000000-0005-0000-0000-00004E040000}"/>
    <cellStyle name="Currency 3 4 2 7" xfId="1120" xr:uid="{00000000-0005-0000-0000-00004F040000}"/>
    <cellStyle name="Currency 3 4 3" xfId="1121" xr:uid="{00000000-0005-0000-0000-000050040000}"/>
    <cellStyle name="Currency 3 4 3 2" xfId="1122" xr:uid="{00000000-0005-0000-0000-000051040000}"/>
    <cellStyle name="Currency 3 4 3 2 2" xfId="1123" xr:uid="{00000000-0005-0000-0000-000052040000}"/>
    <cellStyle name="Currency 3 4 3 2 2 2" xfId="1124" xr:uid="{00000000-0005-0000-0000-000053040000}"/>
    <cellStyle name="Currency 3 4 3 2 2 2 2" xfId="1125" xr:uid="{00000000-0005-0000-0000-000054040000}"/>
    <cellStyle name="Currency 3 4 3 2 2 3" xfId="1126" xr:uid="{00000000-0005-0000-0000-000055040000}"/>
    <cellStyle name="Currency 3 4 3 2 3" xfId="1127" xr:uid="{00000000-0005-0000-0000-000056040000}"/>
    <cellStyle name="Currency 3 4 3 2 3 2" xfId="1128" xr:uid="{00000000-0005-0000-0000-000057040000}"/>
    <cellStyle name="Currency 3 4 3 2 4" xfId="1129" xr:uid="{00000000-0005-0000-0000-000058040000}"/>
    <cellStyle name="Currency 3 4 3 3" xfId="1130" xr:uid="{00000000-0005-0000-0000-000059040000}"/>
    <cellStyle name="Currency 3 4 3 3 2" xfId="1131" xr:uid="{00000000-0005-0000-0000-00005A040000}"/>
    <cellStyle name="Currency 3 4 3 3 2 2" xfId="1132" xr:uid="{00000000-0005-0000-0000-00005B040000}"/>
    <cellStyle name="Currency 3 4 3 3 3" xfId="1133" xr:uid="{00000000-0005-0000-0000-00005C040000}"/>
    <cellStyle name="Currency 3 4 3 4" xfId="1134" xr:uid="{00000000-0005-0000-0000-00005D040000}"/>
    <cellStyle name="Currency 3 4 3 4 2" xfId="1135" xr:uid="{00000000-0005-0000-0000-00005E040000}"/>
    <cellStyle name="Currency 3 4 3 5" xfId="1136" xr:uid="{00000000-0005-0000-0000-00005F040000}"/>
    <cellStyle name="Currency 3 4 4" xfId="1137" xr:uid="{00000000-0005-0000-0000-000060040000}"/>
    <cellStyle name="Currency 3 4 4 2" xfId="1138" xr:uid="{00000000-0005-0000-0000-000061040000}"/>
    <cellStyle name="Currency 3 4 4 2 2" xfId="1139" xr:uid="{00000000-0005-0000-0000-000062040000}"/>
    <cellStyle name="Currency 3 4 4 2 2 2" xfId="1140" xr:uid="{00000000-0005-0000-0000-000063040000}"/>
    <cellStyle name="Currency 3 4 4 2 2 2 2" xfId="1141" xr:uid="{00000000-0005-0000-0000-000064040000}"/>
    <cellStyle name="Currency 3 4 4 2 2 3" xfId="1142" xr:uid="{00000000-0005-0000-0000-000065040000}"/>
    <cellStyle name="Currency 3 4 4 2 3" xfId="1143" xr:uid="{00000000-0005-0000-0000-000066040000}"/>
    <cellStyle name="Currency 3 4 4 2 3 2" xfId="1144" xr:uid="{00000000-0005-0000-0000-000067040000}"/>
    <cellStyle name="Currency 3 4 4 2 4" xfId="1145" xr:uid="{00000000-0005-0000-0000-000068040000}"/>
    <cellStyle name="Currency 3 4 4 3" xfId="1146" xr:uid="{00000000-0005-0000-0000-000069040000}"/>
    <cellStyle name="Currency 3 4 4 3 2" xfId="1147" xr:uid="{00000000-0005-0000-0000-00006A040000}"/>
    <cellStyle name="Currency 3 4 4 3 2 2" xfId="1148" xr:uid="{00000000-0005-0000-0000-00006B040000}"/>
    <cellStyle name="Currency 3 4 4 3 3" xfId="1149" xr:uid="{00000000-0005-0000-0000-00006C040000}"/>
    <cellStyle name="Currency 3 4 4 4" xfId="1150" xr:uid="{00000000-0005-0000-0000-00006D040000}"/>
    <cellStyle name="Currency 3 4 4 4 2" xfId="1151" xr:uid="{00000000-0005-0000-0000-00006E040000}"/>
    <cellStyle name="Currency 3 4 4 5" xfId="1152" xr:uid="{00000000-0005-0000-0000-00006F040000}"/>
    <cellStyle name="Currency 3 4 5" xfId="1153" xr:uid="{00000000-0005-0000-0000-000070040000}"/>
    <cellStyle name="Currency 3 4 5 2" xfId="1154" xr:uid="{00000000-0005-0000-0000-000071040000}"/>
    <cellStyle name="Currency 3 4 5 2 2" xfId="1155" xr:uid="{00000000-0005-0000-0000-000072040000}"/>
    <cellStyle name="Currency 3 4 5 2 2 2" xfId="1156" xr:uid="{00000000-0005-0000-0000-000073040000}"/>
    <cellStyle name="Currency 3 4 5 2 3" xfId="1157" xr:uid="{00000000-0005-0000-0000-000074040000}"/>
    <cellStyle name="Currency 3 4 5 3" xfId="1158" xr:uid="{00000000-0005-0000-0000-000075040000}"/>
    <cellStyle name="Currency 3 4 5 3 2" xfId="1159" xr:uid="{00000000-0005-0000-0000-000076040000}"/>
    <cellStyle name="Currency 3 4 5 4" xfId="1160" xr:uid="{00000000-0005-0000-0000-000077040000}"/>
    <cellStyle name="Currency 3 4 6" xfId="1161" xr:uid="{00000000-0005-0000-0000-000078040000}"/>
    <cellStyle name="Currency 3 4 6 2" xfId="1162" xr:uid="{00000000-0005-0000-0000-000079040000}"/>
    <cellStyle name="Currency 3 4 6 2 2" xfId="1163" xr:uid="{00000000-0005-0000-0000-00007A040000}"/>
    <cellStyle name="Currency 3 4 6 3" xfId="1164" xr:uid="{00000000-0005-0000-0000-00007B040000}"/>
    <cellStyle name="Currency 3 4 7" xfId="1165" xr:uid="{00000000-0005-0000-0000-00007C040000}"/>
    <cellStyle name="Currency 3 4 7 2" xfId="1166" xr:uid="{00000000-0005-0000-0000-00007D040000}"/>
    <cellStyle name="Currency 3 4 8" xfId="1167" xr:uid="{00000000-0005-0000-0000-00007E040000}"/>
    <cellStyle name="Currency 4" xfId="1168" xr:uid="{00000000-0005-0000-0000-00007F040000}"/>
    <cellStyle name="Currency 4 2" xfId="1169" xr:uid="{00000000-0005-0000-0000-000080040000}"/>
    <cellStyle name="Currency 4 2 2" xfId="1170" xr:uid="{00000000-0005-0000-0000-000081040000}"/>
    <cellStyle name="Currency 4 3" xfId="1171" xr:uid="{00000000-0005-0000-0000-000082040000}"/>
    <cellStyle name="Currency 4 4" xfId="1172" xr:uid="{00000000-0005-0000-0000-000083040000}"/>
    <cellStyle name="Currency 4 4 2" xfId="1173" xr:uid="{00000000-0005-0000-0000-000084040000}"/>
    <cellStyle name="Currency 5" xfId="1174" xr:uid="{00000000-0005-0000-0000-000085040000}"/>
    <cellStyle name="Currency 5 2" xfId="1175" xr:uid="{00000000-0005-0000-0000-000086040000}"/>
    <cellStyle name="Currency 5 2 2" xfId="1176" xr:uid="{00000000-0005-0000-0000-000087040000}"/>
    <cellStyle name="Currency 5 2 3" xfId="1177" xr:uid="{00000000-0005-0000-0000-000088040000}"/>
    <cellStyle name="Currency 5 2 3 2" xfId="1178" xr:uid="{00000000-0005-0000-0000-000089040000}"/>
    <cellStyle name="Currency 5 2 3 2 2" xfId="1179" xr:uid="{00000000-0005-0000-0000-00008A040000}"/>
    <cellStyle name="Currency 5 2 3 3" xfId="1180" xr:uid="{00000000-0005-0000-0000-00008B040000}"/>
    <cellStyle name="Currency 5 2 4" xfId="1181" xr:uid="{00000000-0005-0000-0000-00008C040000}"/>
    <cellStyle name="Currency 5 2 4 2" xfId="1182" xr:uid="{00000000-0005-0000-0000-00008D040000}"/>
    <cellStyle name="Currency 5 2 5" xfId="1183" xr:uid="{00000000-0005-0000-0000-00008E040000}"/>
    <cellStyle name="Currency 5 3" xfId="1184" xr:uid="{00000000-0005-0000-0000-00008F040000}"/>
    <cellStyle name="Currency 5 4" xfId="1185" xr:uid="{00000000-0005-0000-0000-000090040000}"/>
    <cellStyle name="Currency 5 4 2" xfId="1186" xr:uid="{00000000-0005-0000-0000-000091040000}"/>
    <cellStyle name="Currency 5 4 2 2" xfId="1187" xr:uid="{00000000-0005-0000-0000-000092040000}"/>
    <cellStyle name="Currency 5 4 3" xfId="1188" xr:uid="{00000000-0005-0000-0000-000093040000}"/>
    <cellStyle name="Currency 5 5" xfId="1189" xr:uid="{00000000-0005-0000-0000-000094040000}"/>
    <cellStyle name="Currency 5 5 2" xfId="1190" xr:uid="{00000000-0005-0000-0000-000095040000}"/>
    <cellStyle name="Currency 5 6" xfId="1191" xr:uid="{00000000-0005-0000-0000-000096040000}"/>
    <cellStyle name="Currency 6" xfId="1192" xr:uid="{00000000-0005-0000-0000-000097040000}"/>
    <cellStyle name="Currency 6 2" xfId="1193" xr:uid="{00000000-0005-0000-0000-000098040000}"/>
    <cellStyle name="Currency 6 2 2" xfId="1194" xr:uid="{00000000-0005-0000-0000-000099040000}"/>
    <cellStyle name="Currency 6 3" xfId="1195" xr:uid="{00000000-0005-0000-0000-00009A040000}"/>
    <cellStyle name="Currency 7" xfId="1196" xr:uid="{00000000-0005-0000-0000-00009B040000}"/>
    <cellStyle name="Currency 7 2" xfId="1197" xr:uid="{00000000-0005-0000-0000-00009C040000}"/>
    <cellStyle name="Currency 7 2 2" xfId="1198" xr:uid="{00000000-0005-0000-0000-00009D040000}"/>
    <cellStyle name="Currency 8" xfId="1199" xr:uid="{00000000-0005-0000-0000-00009E040000}"/>
    <cellStyle name="Currency 8 2" xfId="1200" xr:uid="{00000000-0005-0000-0000-00009F040000}"/>
    <cellStyle name="Currency 8 3" xfId="1201" xr:uid="{00000000-0005-0000-0000-0000A0040000}"/>
    <cellStyle name="Currency 8 3 2" xfId="1202" xr:uid="{00000000-0005-0000-0000-0000A1040000}"/>
    <cellStyle name="Currency 8 3 2 2" xfId="1203" xr:uid="{00000000-0005-0000-0000-0000A2040000}"/>
    <cellStyle name="Currency 8 3 3" xfId="1204" xr:uid="{00000000-0005-0000-0000-0000A3040000}"/>
    <cellStyle name="Currency 8 4" xfId="1205" xr:uid="{00000000-0005-0000-0000-0000A4040000}"/>
    <cellStyle name="Currency 8 4 2" xfId="1206" xr:uid="{00000000-0005-0000-0000-0000A5040000}"/>
    <cellStyle name="Currency 8 5" xfId="1207" xr:uid="{00000000-0005-0000-0000-0000A6040000}"/>
    <cellStyle name="Currency 9" xfId="1208" xr:uid="{00000000-0005-0000-0000-0000A7040000}"/>
    <cellStyle name="Currency 9 2" xfId="1209" xr:uid="{00000000-0005-0000-0000-0000A8040000}"/>
    <cellStyle name="Currency 9 2 2" xfId="1210" xr:uid="{00000000-0005-0000-0000-0000A9040000}"/>
    <cellStyle name="Currency 9 2 2 2" xfId="1211" xr:uid="{00000000-0005-0000-0000-0000AA040000}"/>
    <cellStyle name="Currency 9 2 3" xfId="1212" xr:uid="{00000000-0005-0000-0000-0000AB040000}"/>
    <cellStyle name="Currency 9 3" xfId="1213" xr:uid="{00000000-0005-0000-0000-0000AC040000}"/>
    <cellStyle name="Currency 9 3 2" xfId="1214" xr:uid="{00000000-0005-0000-0000-0000AD040000}"/>
    <cellStyle name="Currency 9 4" xfId="1215" xr:uid="{00000000-0005-0000-0000-0000AE040000}"/>
    <cellStyle name="Date - Style1" xfId="1216" xr:uid="{00000000-0005-0000-0000-0000AF040000}"/>
    <cellStyle name="Dezimal [0]_Compiling Utility Macros" xfId="1217" xr:uid="{00000000-0005-0000-0000-0000B0040000}"/>
    <cellStyle name="Dezimal_Compiling Utility Macros" xfId="1218" xr:uid="{00000000-0005-0000-0000-0000B1040000}"/>
    <cellStyle name="Explanatory Text 2" xfId="1219" xr:uid="{00000000-0005-0000-0000-0000B2040000}"/>
    <cellStyle name="Explanatory Text 2 2" xfId="1220" xr:uid="{00000000-0005-0000-0000-0000B3040000}"/>
    <cellStyle name="Explanatory Text 3" xfId="1221" xr:uid="{00000000-0005-0000-0000-0000B4040000}"/>
    <cellStyle name="Explanatory Text 3 2" xfId="1222" xr:uid="{00000000-0005-0000-0000-0000B5040000}"/>
    <cellStyle name="Explanatory Text 3 3" xfId="1223" xr:uid="{00000000-0005-0000-0000-0000B6040000}"/>
    <cellStyle name="Explanatory Text 3 3 2" xfId="1224" xr:uid="{00000000-0005-0000-0000-0000B7040000}"/>
    <cellStyle name="Explanatory Text 3 3 3" xfId="1225" xr:uid="{00000000-0005-0000-0000-0000B8040000}"/>
    <cellStyle name="Explanatory Text 3 4" xfId="1226" xr:uid="{00000000-0005-0000-0000-0000B9040000}"/>
    <cellStyle name="Explanatory Text 4" xfId="1227" xr:uid="{00000000-0005-0000-0000-0000BA040000}"/>
    <cellStyle name="Explanatory Text 4 2" xfId="1228" xr:uid="{00000000-0005-0000-0000-0000BB040000}"/>
    <cellStyle name="Explanatory Text 5" xfId="1229" xr:uid="{00000000-0005-0000-0000-0000BC040000}"/>
    <cellStyle name="Explanatory Text 5 2" xfId="1230" xr:uid="{00000000-0005-0000-0000-0000BD040000}"/>
    <cellStyle name="Good 2" xfId="1231" xr:uid="{00000000-0005-0000-0000-0000BE040000}"/>
    <cellStyle name="Good 2 2" xfId="1232" xr:uid="{00000000-0005-0000-0000-0000BF040000}"/>
    <cellStyle name="Good 3" xfId="1233" xr:uid="{00000000-0005-0000-0000-0000C0040000}"/>
    <cellStyle name="Good 3 2" xfId="1234" xr:uid="{00000000-0005-0000-0000-0000C1040000}"/>
    <cellStyle name="Good 3 3" xfId="1235" xr:uid="{00000000-0005-0000-0000-0000C2040000}"/>
    <cellStyle name="Good 3 3 2" xfId="1236" xr:uid="{00000000-0005-0000-0000-0000C3040000}"/>
    <cellStyle name="Good 3 3 3" xfId="1237" xr:uid="{00000000-0005-0000-0000-0000C4040000}"/>
    <cellStyle name="Good 3 4" xfId="1238" xr:uid="{00000000-0005-0000-0000-0000C5040000}"/>
    <cellStyle name="Good 4" xfId="1239" xr:uid="{00000000-0005-0000-0000-0000C6040000}"/>
    <cellStyle name="Good 4 2" xfId="1240" xr:uid="{00000000-0005-0000-0000-0000C7040000}"/>
    <cellStyle name="Good 5" xfId="1241" xr:uid="{00000000-0005-0000-0000-0000C8040000}"/>
    <cellStyle name="Good 5 2" xfId="1242" xr:uid="{00000000-0005-0000-0000-0000C9040000}"/>
    <cellStyle name="Heading 1 2" xfId="1243" xr:uid="{00000000-0005-0000-0000-0000CA040000}"/>
    <cellStyle name="Heading 1 2 2" xfId="1244" xr:uid="{00000000-0005-0000-0000-0000CB040000}"/>
    <cellStyle name="Heading 1 3" xfId="1245" xr:uid="{00000000-0005-0000-0000-0000CC040000}"/>
    <cellStyle name="Heading 1 3 2" xfId="1246" xr:uid="{00000000-0005-0000-0000-0000CD040000}"/>
    <cellStyle name="Heading 1 4" xfId="1247" xr:uid="{00000000-0005-0000-0000-0000CE040000}"/>
    <cellStyle name="Heading 1 4 2" xfId="1248" xr:uid="{00000000-0005-0000-0000-0000CF040000}"/>
    <cellStyle name="Heading 1 5" xfId="1249" xr:uid="{00000000-0005-0000-0000-0000D0040000}"/>
    <cellStyle name="Heading 1 5 2" xfId="1250" xr:uid="{00000000-0005-0000-0000-0000D1040000}"/>
    <cellStyle name="Heading 2 2" xfId="1251" xr:uid="{00000000-0005-0000-0000-0000D2040000}"/>
    <cellStyle name="Heading 2 2 2" xfId="1252" xr:uid="{00000000-0005-0000-0000-0000D3040000}"/>
    <cellStyle name="Heading 2 3" xfId="1253" xr:uid="{00000000-0005-0000-0000-0000D4040000}"/>
    <cellStyle name="Heading 2 3 2" xfId="1254" xr:uid="{00000000-0005-0000-0000-0000D5040000}"/>
    <cellStyle name="Heading 2 4" xfId="1255" xr:uid="{00000000-0005-0000-0000-0000D6040000}"/>
    <cellStyle name="Heading 2 4 2" xfId="1256" xr:uid="{00000000-0005-0000-0000-0000D7040000}"/>
    <cellStyle name="Heading 2 5" xfId="1257" xr:uid="{00000000-0005-0000-0000-0000D8040000}"/>
    <cellStyle name="Heading 2 5 2" xfId="1258" xr:uid="{00000000-0005-0000-0000-0000D9040000}"/>
    <cellStyle name="Heading 3 2" xfId="1259" xr:uid="{00000000-0005-0000-0000-0000DA040000}"/>
    <cellStyle name="Heading 3 2 2" xfId="1260" xr:uid="{00000000-0005-0000-0000-0000DB040000}"/>
    <cellStyle name="Heading 3 3" xfId="1261" xr:uid="{00000000-0005-0000-0000-0000DC040000}"/>
    <cellStyle name="Heading 3 3 2" xfId="1262" xr:uid="{00000000-0005-0000-0000-0000DD040000}"/>
    <cellStyle name="Heading 3 4" xfId="1263" xr:uid="{00000000-0005-0000-0000-0000DE040000}"/>
    <cellStyle name="Heading 3 4 2" xfId="1264" xr:uid="{00000000-0005-0000-0000-0000DF040000}"/>
    <cellStyle name="Heading 3 5" xfId="1265" xr:uid="{00000000-0005-0000-0000-0000E0040000}"/>
    <cellStyle name="Heading 3 5 2" xfId="1266" xr:uid="{00000000-0005-0000-0000-0000E1040000}"/>
    <cellStyle name="Heading 4 2" xfId="1267" xr:uid="{00000000-0005-0000-0000-0000E2040000}"/>
    <cellStyle name="Heading 4 2 2" xfId="1268" xr:uid="{00000000-0005-0000-0000-0000E3040000}"/>
    <cellStyle name="Heading 4 3" xfId="1269" xr:uid="{00000000-0005-0000-0000-0000E4040000}"/>
    <cellStyle name="Heading 4 3 2" xfId="1270" xr:uid="{00000000-0005-0000-0000-0000E5040000}"/>
    <cellStyle name="Heading 4 4" xfId="1271" xr:uid="{00000000-0005-0000-0000-0000E6040000}"/>
    <cellStyle name="Heading 4 4 2" xfId="1272" xr:uid="{00000000-0005-0000-0000-0000E7040000}"/>
    <cellStyle name="Heading 4 5" xfId="1273" xr:uid="{00000000-0005-0000-0000-0000E8040000}"/>
    <cellStyle name="Heading 4 5 2" xfId="1274" xr:uid="{00000000-0005-0000-0000-0000E9040000}"/>
    <cellStyle name="in thousands" xfId="1275" xr:uid="{00000000-0005-0000-0000-0000EA040000}"/>
    <cellStyle name="in thousands 2" xfId="1276" xr:uid="{00000000-0005-0000-0000-0000EB040000}"/>
    <cellStyle name="in thousands 3" xfId="1277" xr:uid="{00000000-0005-0000-0000-0000EC040000}"/>
    <cellStyle name="in thousands 4" xfId="1278" xr:uid="{00000000-0005-0000-0000-0000ED040000}"/>
    <cellStyle name="in thousands 5" xfId="1279" xr:uid="{00000000-0005-0000-0000-0000EE040000}"/>
    <cellStyle name="Input 2" xfId="1280" xr:uid="{00000000-0005-0000-0000-0000EF040000}"/>
    <cellStyle name="Input 2 10" xfId="1281" xr:uid="{00000000-0005-0000-0000-0000F0040000}"/>
    <cellStyle name="Input 2 10 2" xfId="1282" xr:uid="{00000000-0005-0000-0000-0000F1040000}"/>
    <cellStyle name="Input 2 10 3" xfId="1283" xr:uid="{00000000-0005-0000-0000-0000F2040000}"/>
    <cellStyle name="Input 2 11" xfId="1284" xr:uid="{00000000-0005-0000-0000-0000F3040000}"/>
    <cellStyle name="Input 2 11 2" xfId="1285" xr:uid="{00000000-0005-0000-0000-0000F4040000}"/>
    <cellStyle name="Input 2 11 3" xfId="1286" xr:uid="{00000000-0005-0000-0000-0000F5040000}"/>
    <cellStyle name="Input 2 12" xfId="1287" xr:uid="{00000000-0005-0000-0000-0000F6040000}"/>
    <cellStyle name="Input 2 12 2" xfId="1288" xr:uid="{00000000-0005-0000-0000-0000F7040000}"/>
    <cellStyle name="Input 2 12 3" xfId="1289" xr:uid="{00000000-0005-0000-0000-0000F8040000}"/>
    <cellStyle name="Input 2 13" xfId="1290" xr:uid="{00000000-0005-0000-0000-0000F9040000}"/>
    <cellStyle name="Input 2 13 2" xfId="1291" xr:uid="{00000000-0005-0000-0000-0000FA040000}"/>
    <cellStyle name="Input 2 13 3" xfId="1292" xr:uid="{00000000-0005-0000-0000-0000FB040000}"/>
    <cellStyle name="Input 2 14" xfId="1293" xr:uid="{00000000-0005-0000-0000-0000FC040000}"/>
    <cellStyle name="Input 2 14 2" xfId="1294" xr:uid="{00000000-0005-0000-0000-0000FD040000}"/>
    <cellStyle name="Input 2 15" xfId="1295" xr:uid="{00000000-0005-0000-0000-0000FE040000}"/>
    <cellStyle name="Input 2 15 2" xfId="1296" xr:uid="{00000000-0005-0000-0000-0000FF040000}"/>
    <cellStyle name="Input 2 16" xfId="1297" xr:uid="{00000000-0005-0000-0000-000000050000}"/>
    <cellStyle name="Input 2 17" xfId="1298" xr:uid="{00000000-0005-0000-0000-000001050000}"/>
    <cellStyle name="Input 2 2" xfId="1299" xr:uid="{00000000-0005-0000-0000-000002050000}"/>
    <cellStyle name="Input 2 2 10" xfId="1300" xr:uid="{00000000-0005-0000-0000-000003050000}"/>
    <cellStyle name="Input 2 2 10 2" xfId="1301" xr:uid="{00000000-0005-0000-0000-000004050000}"/>
    <cellStyle name="Input 2 2 10 3" xfId="1302" xr:uid="{00000000-0005-0000-0000-000005050000}"/>
    <cellStyle name="Input 2 2 11" xfId="1303" xr:uid="{00000000-0005-0000-0000-000006050000}"/>
    <cellStyle name="Input 2 2 11 2" xfId="1304" xr:uid="{00000000-0005-0000-0000-000007050000}"/>
    <cellStyle name="Input 2 2 11 3" xfId="1305" xr:uid="{00000000-0005-0000-0000-000008050000}"/>
    <cellStyle name="Input 2 2 12" xfId="1306" xr:uid="{00000000-0005-0000-0000-000009050000}"/>
    <cellStyle name="Input 2 2 12 2" xfId="1307" xr:uid="{00000000-0005-0000-0000-00000A050000}"/>
    <cellStyle name="Input 2 2 12 3" xfId="1308" xr:uid="{00000000-0005-0000-0000-00000B050000}"/>
    <cellStyle name="Input 2 2 13" xfId="1309" xr:uid="{00000000-0005-0000-0000-00000C050000}"/>
    <cellStyle name="Input 2 2 13 2" xfId="1310" xr:uid="{00000000-0005-0000-0000-00000D050000}"/>
    <cellStyle name="Input 2 2 14" xfId="1311" xr:uid="{00000000-0005-0000-0000-00000E050000}"/>
    <cellStyle name="Input 2 2 14 2" xfId="1312" xr:uid="{00000000-0005-0000-0000-00000F050000}"/>
    <cellStyle name="Input 2 2 15" xfId="1313" xr:uid="{00000000-0005-0000-0000-000010050000}"/>
    <cellStyle name="Input 2 2 16" xfId="1314" xr:uid="{00000000-0005-0000-0000-000011050000}"/>
    <cellStyle name="Input 2 2 2" xfId="1315" xr:uid="{00000000-0005-0000-0000-000012050000}"/>
    <cellStyle name="Input 2 2 2 2" xfId="1316" xr:uid="{00000000-0005-0000-0000-000013050000}"/>
    <cellStyle name="Input 2 2 2 2 2" xfId="1317" xr:uid="{00000000-0005-0000-0000-000014050000}"/>
    <cellStyle name="Input 2 2 2 2 3" xfId="1318" xr:uid="{00000000-0005-0000-0000-000015050000}"/>
    <cellStyle name="Input 2 2 2 2 4" xfId="1319" xr:uid="{00000000-0005-0000-0000-000016050000}"/>
    <cellStyle name="Input 2 2 2 3" xfId="1320" xr:uid="{00000000-0005-0000-0000-000017050000}"/>
    <cellStyle name="Input 2 2 2 4" xfId="1321" xr:uid="{00000000-0005-0000-0000-000018050000}"/>
    <cellStyle name="Input 2 2 2 5" xfId="1322" xr:uid="{00000000-0005-0000-0000-000019050000}"/>
    <cellStyle name="Input 2 2 2 6" xfId="1323" xr:uid="{00000000-0005-0000-0000-00001A050000}"/>
    <cellStyle name="Input 2 2 2 7" xfId="1324" xr:uid="{00000000-0005-0000-0000-00001B050000}"/>
    <cellStyle name="Input 2 2 2 8" xfId="1325" xr:uid="{00000000-0005-0000-0000-00001C050000}"/>
    <cellStyle name="Input 2 2 3" xfId="1326" xr:uid="{00000000-0005-0000-0000-00001D050000}"/>
    <cellStyle name="Input 2 2 3 2" xfId="1327" xr:uid="{00000000-0005-0000-0000-00001E050000}"/>
    <cellStyle name="Input 2 2 3 3" xfId="1328" xr:uid="{00000000-0005-0000-0000-00001F050000}"/>
    <cellStyle name="Input 2 2 4" xfId="1329" xr:uid="{00000000-0005-0000-0000-000020050000}"/>
    <cellStyle name="Input 2 2 4 2" xfId="1330" xr:uid="{00000000-0005-0000-0000-000021050000}"/>
    <cellStyle name="Input 2 2 4 3" xfId="1331" xr:uid="{00000000-0005-0000-0000-000022050000}"/>
    <cellStyle name="Input 2 2 5" xfId="1332" xr:uid="{00000000-0005-0000-0000-000023050000}"/>
    <cellStyle name="Input 2 2 5 2" xfId="1333" xr:uid="{00000000-0005-0000-0000-000024050000}"/>
    <cellStyle name="Input 2 2 5 3" xfId="1334" xr:uid="{00000000-0005-0000-0000-000025050000}"/>
    <cellStyle name="Input 2 2 6" xfId="1335" xr:uid="{00000000-0005-0000-0000-000026050000}"/>
    <cellStyle name="Input 2 2 6 2" xfId="1336" xr:uid="{00000000-0005-0000-0000-000027050000}"/>
    <cellStyle name="Input 2 2 6 3" xfId="1337" xr:uid="{00000000-0005-0000-0000-000028050000}"/>
    <cellStyle name="Input 2 2 7" xfId="1338" xr:uid="{00000000-0005-0000-0000-000029050000}"/>
    <cellStyle name="Input 2 2 7 2" xfId="1339" xr:uid="{00000000-0005-0000-0000-00002A050000}"/>
    <cellStyle name="Input 2 2 7 3" xfId="1340" xr:uid="{00000000-0005-0000-0000-00002B050000}"/>
    <cellStyle name="Input 2 2 8" xfId="1341" xr:uid="{00000000-0005-0000-0000-00002C050000}"/>
    <cellStyle name="Input 2 2 8 2" xfId="1342" xr:uid="{00000000-0005-0000-0000-00002D050000}"/>
    <cellStyle name="Input 2 2 8 3" xfId="1343" xr:uid="{00000000-0005-0000-0000-00002E050000}"/>
    <cellStyle name="Input 2 2 9" xfId="1344" xr:uid="{00000000-0005-0000-0000-00002F050000}"/>
    <cellStyle name="Input 2 2 9 2" xfId="1345" xr:uid="{00000000-0005-0000-0000-000030050000}"/>
    <cellStyle name="Input 2 2 9 3" xfId="1346" xr:uid="{00000000-0005-0000-0000-000031050000}"/>
    <cellStyle name="Input 2 3" xfId="1347" xr:uid="{00000000-0005-0000-0000-000032050000}"/>
    <cellStyle name="Input 2 3 2" xfId="1348" xr:uid="{00000000-0005-0000-0000-000033050000}"/>
    <cellStyle name="Input 2 3 2 2" xfId="1349" xr:uid="{00000000-0005-0000-0000-000034050000}"/>
    <cellStyle name="Input 2 3 2 3" xfId="1350" xr:uid="{00000000-0005-0000-0000-000035050000}"/>
    <cellStyle name="Input 2 3 2 4" xfId="1351" xr:uid="{00000000-0005-0000-0000-000036050000}"/>
    <cellStyle name="Input 2 3 3" xfId="1352" xr:uid="{00000000-0005-0000-0000-000037050000}"/>
    <cellStyle name="Input 2 3 4" xfId="1353" xr:uid="{00000000-0005-0000-0000-000038050000}"/>
    <cellStyle name="Input 2 3 5" xfId="1354" xr:uid="{00000000-0005-0000-0000-000039050000}"/>
    <cellStyle name="Input 2 3 6" xfId="1355" xr:uid="{00000000-0005-0000-0000-00003A050000}"/>
    <cellStyle name="Input 2 3 7" xfId="1356" xr:uid="{00000000-0005-0000-0000-00003B050000}"/>
    <cellStyle name="Input 2 3 8" xfId="1357" xr:uid="{00000000-0005-0000-0000-00003C050000}"/>
    <cellStyle name="Input 2 4" xfId="1358" xr:uid="{00000000-0005-0000-0000-00003D050000}"/>
    <cellStyle name="Input 2 4 2" xfId="1359" xr:uid="{00000000-0005-0000-0000-00003E050000}"/>
    <cellStyle name="Input 2 4 3" xfId="1360" xr:uid="{00000000-0005-0000-0000-00003F050000}"/>
    <cellStyle name="Input 2 5" xfId="1361" xr:uid="{00000000-0005-0000-0000-000040050000}"/>
    <cellStyle name="Input 2 5 2" xfId="1362" xr:uid="{00000000-0005-0000-0000-000041050000}"/>
    <cellStyle name="Input 2 5 3" xfId="1363" xr:uid="{00000000-0005-0000-0000-000042050000}"/>
    <cellStyle name="Input 2 6" xfId="1364" xr:uid="{00000000-0005-0000-0000-000043050000}"/>
    <cellStyle name="Input 2 6 2" xfId="1365" xr:uid="{00000000-0005-0000-0000-000044050000}"/>
    <cellStyle name="Input 2 6 3" xfId="1366" xr:uid="{00000000-0005-0000-0000-000045050000}"/>
    <cellStyle name="Input 2 7" xfId="1367" xr:uid="{00000000-0005-0000-0000-000046050000}"/>
    <cellStyle name="Input 2 7 2" xfId="1368" xr:uid="{00000000-0005-0000-0000-000047050000}"/>
    <cellStyle name="Input 2 7 3" xfId="1369" xr:uid="{00000000-0005-0000-0000-000048050000}"/>
    <cellStyle name="Input 2 8" xfId="1370" xr:uid="{00000000-0005-0000-0000-000049050000}"/>
    <cellStyle name="Input 2 8 2" xfId="1371" xr:uid="{00000000-0005-0000-0000-00004A050000}"/>
    <cellStyle name="Input 2 8 3" xfId="1372" xr:uid="{00000000-0005-0000-0000-00004B050000}"/>
    <cellStyle name="Input 2 9" xfId="1373" xr:uid="{00000000-0005-0000-0000-00004C050000}"/>
    <cellStyle name="Input 2 9 2" xfId="1374" xr:uid="{00000000-0005-0000-0000-00004D050000}"/>
    <cellStyle name="Input 2 9 3" xfId="1375" xr:uid="{00000000-0005-0000-0000-00004E050000}"/>
    <cellStyle name="Input 2_INFR - Supplementary Tables" xfId="1376" xr:uid="{00000000-0005-0000-0000-00004F050000}"/>
    <cellStyle name="Input 3" xfId="1377" xr:uid="{00000000-0005-0000-0000-000050050000}"/>
    <cellStyle name="Input 3 10" xfId="1378" xr:uid="{00000000-0005-0000-0000-000051050000}"/>
    <cellStyle name="Input 3 10 2" xfId="1379" xr:uid="{00000000-0005-0000-0000-000052050000}"/>
    <cellStyle name="Input 3 10 3" xfId="1380" xr:uid="{00000000-0005-0000-0000-000053050000}"/>
    <cellStyle name="Input 3 11" xfId="1381" xr:uid="{00000000-0005-0000-0000-000054050000}"/>
    <cellStyle name="Input 3 11 2" xfId="1382" xr:uid="{00000000-0005-0000-0000-000055050000}"/>
    <cellStyle name="Input 3 11 3" xfId="1383" xr:uid="{00000000-0005-0000-0000-000056050000}"/>
    <cellStyle name="Input 3 12" xfId="1384" xr:uid="{00000000-0005-0000-0000-000057050000}"/>
    <cellStyle name="Input 3 12 2" xfId="1385" xr:uid="{00000000-0005-0000-0000-000058050000}"/>
    <cellStyle name="Input 3 12 3" xfId="1386" xr:uid="{00000000-0005-0000-0000-000059050000}"/>
    <cellStyle name="Input 3 13" xfId="1387" xr:uid="{00000000-0005-0000-0000-00005A050000}"/>
    <cellStyle name="Input 3 13 2" xfId="1388" xr:uid="{00000000-0005-0000-0000-00005B050000}"/>
    <cellStyle name="Input 3 13 3" xfId="1389" xr:uid="{00000000-0005-0000-0000-00005C050000}"/>
    <cellStyle name="Input 3 14" xfId="1390" xr:uid="{00000000-0005-0000-0000-00005D050000}"/>
    <cellStyle name="Input 3 14 2" xfId="1391" xr:uid="{00000000-0005-0000-0000-00005E050000}"/>
    <cellStyle name="Input 3 14 3" xfId="1392" xr:uid="{00000000-0005-0000-0000-00005F050000}"/>
    <cellStyle name="Input 3 15" xfId="1393" xr:uid="{00000000-0005-0000-0000-000060050000}"/>
    <cellStyle name="Input 3 15 2" xfId="1394" xr:uid="{00000000-0005-0000-0000-000061050000}"/>
    <cellStyle name="Input 3 16" xfId="1395" xr:uid="{00000000-0005-0000-0000-000062050000}"/>
    <cellStyle name="Input 3 16 2" xfId="1396" xr:uid="{00000000-0005-0000-0000-000063050000}"/>
    <cellStyle name="Input 3 17" xfId="1397" xr:uid="{00000000-0005-0000-0000-000064050000}"/>
    <cellStyle name="Input 3 18" xfId="1398" xr:uid="{00000000-0005-0000-0000-000065050000}"/>
    <cellStyle name="Input 3 2" xfId="1399" xr:uid="{00000000-0005-0000-0000-000066050000}"/>
    <cellStyle name="Input 3 2 10" xfId="1400" xr:uid="{00000000-0005-0000-0000-000067050000}"/>
    <cellStyle name="Input 3 2 10 2" xfId="1401" xr:uid="{00000000-0005-0000-0000-000068050000}"/>
    <cellStyle name="Input 3 2 10 3" xfId="1402" xr:uid="{00000000-0005-0000-0000-000069050000}"/>
    <cellStyle name="Input 3 2 11" xfId="1403" xr:uid="{00000000-0005-0000-0000-00006A050000}"/>
    <cellStyle name="Input 3 2 11 2" xfId="1404" xr:uid="{00000000-0005-0000-0000-00006B050000}"/>
    <cellStyle name="Input 3 2 11 3" xfId="1405" xr:uid="{00000000-0005-0000-0000-00006C050000}"/>
    <cellStyle name="Input 3 2 12" xfId="1406" xr:uid="{00000000-0005-0000-0000-00006D050000}"/>
    <cellStyle name="Input 3 2 12 2" xfId="1407" xr:uid="{00000000-0005-0000-0000-00006E050000}"/>
    <cellStyle name="Input 3 2 12 3" xfId="1408" xr:uid="{00000000-0005-0000-0000-00006F050000}"/>
    <cellStyle name="Input 3 2 13" xfId="1409" xr:uid="{00000000-0005-0000-0000-000070050000}"/>
    <cellStyle name="Input 3 2 13 2" xfId="1410" xr:uid="{00000000-0005-0000-0000-000071050000}"/>
    <cellStyle name="Input 3 2 14" xfId="1411" xr:uid="{00000000-0005-0000-0000-000072050000}"/>
    <cellStyle name="Input 3 2 14 2" xfId="1412" xr:uid="{00000000-0005-0000-0000-000073050000}"/>
    <cellStyle name="Input 3 2 15" xfId="1413" xr:uid="{00000000-0005-0000-0000-000074050000}"/>
    <cellStyle name="Input 3 2 16" xfId="1414" xr:uid="{00000000-0005-0000-0000-000075050000}"/>
    <cellStyle name="Input 3 2 2" xfId="1415" xr:uid="{00000000-0005-0000-0000-000076050000}"/>
    <cellStyle name="Input 3 2 2 2" xfId="1416" xr:uid="{00000000-0005-0000-0000-000077050000}"/>
    <cellStyle name="Input 3 2 2 2 2" xfId="1417" xr:uid="{00000000-0005-0000-0000-000078050000}"/>
    <cellStyle name="Input 3 2 2 2 3" xfId="1418" xr:uid="{00000000-0005-0000-0000-000079050000}"/>
    <cellStyle name="Input 3 2 2 2 4" xfId="1419" xr:uid="{00000000-0005-0000-0000-00007A050000}"/>
    <cellStyle name="Input 3 2 2 3" xfId="1420" xr:uid="{00000000-0005-0000-0000-00007B050000}"/>
    <cellStyle name="Input 3 2 2 4" xfId="1421" xr:uid="{00000000-0005-0000-0000-00007C050000}"/>
    <cellStyle name="Input 3 2 2 5" xfId="1422" xr:uid="{00000000-0005-0000-0000-00007D050000}"/>
    <cellStyle name="Input 3 2 2 6" xfId="1423" xr:uid="{00000000-0005-0000-0000-00007E050000}"/>
    <cellStyle name="Input 3 2 2 7" xfId="1424" xr:uid="{00000000-0005-0000-0000-00007F050000}"/>
    <cellStyle name="Input 3 2 2 8" xfId="1425" xr:uid="{00000000-0005-0000-0000-000080050000}"/>
    <cellStyle name="Input 3 2 3" xfId="1426" xr:uid="{00000000-0005-0000-0000-000081050000}"/>
    <cellStyle name="Input 3 2 3 2" xfId="1427" xr:uid="{00000000-0005-0000-0000-000082050000}"/>
    <cellStyle name="Input 3 2 3 3" xfId="1428" xr:uid="{00000000-0005-0000-0000-000083050000}"/>
    <cellStyle name="Input 3 2 4" xfId="1429" xr:uid="{00000000-0005-0000-0000-000084050000}"/>
    <cellStyle name="Input 3 2 4 2" xfId="1430" xr:uid="{00000000-0005-0000-0000-000085050000}"/>
    <cellStyle name="Input 3 2 4 3" xfId="1431" xr:uid="{00000000-0005-0000-0000-000086050000}"/>
    <cellStyle name="Input 3 2 5" xfId="1432" xr:uid="{00000000-0005-0000-0000-000087050000}"/>
    <cellStyle name="Input 3 2 5 2" xfId="1433" xr:uid="{00000000-0005-0000-0000-000088050000}"/>
    <cellStyle name="Input 3 2 5 3" xfId="1434" xr:uid="{00000000-0005-0000-0000-000089050000}"/>
    <cellStyle name="Input 3 2 6" xfId="1435" xr:uid="{00000000-0005-0000-0000-00008A050000}"/>
    <cellStyle name="Input 3 2 6 2" xfId="1436" xr:uid="{00000000-0005-0000-0000-00008B050000}"/>
    <cellStyle name="Input 3 2 6 3" xfId="1437" xr:uid="{00000000-0005-0000-0000-00008C050000}"/>
    <cellStyle name="Input 3 2 7" xfId="1438" xr:uid="{00000000-0005-0000-0000-00008D050000}"/>
    <cellStyle name="Input 3 2 7 2" xfId="1439" xr:uid="{00000000-0005-0000-0000-00008E050000}"/>
    <cellStyle name="Input 3 2 7 3" xfId="1440" xr:uid="{00000000-0005-0000-0000-00008F050000}"/>
    <cellStyle name="Input 3 2 8" xfId="1441" xr:uid="{00000000-0005-0000-0000-000090050000}"/>
    <cellStyle name="Input 3 2 8 2" xfId="1442" xr:uid="{00000000-0005-0000-0000-000091050000}"/>
    <cellStyle name="Input 3 2 8 3" xfId="1443" xr:uid="{00000000-0005-0000-0000-000092050000}"/>
    <cellStyle name="Input 3 2 9" xfId="1444" xr:uid="{00000000-0005-0000-0000-000093050000}"/>
    <cellStyle name="Input 3 2 9 2" xfId="1445" xr:uid="{00000000-0005-0000-0000-000094050000}"/>
    <cellStyle name="Input 3 2 9 3" xfId="1446" xr:uid="{00000000-0005-0000-0000-000095050000}"/>
    <cellStyle name="Input 3 3" xfId="1447" xr:uid="{00000000-0005-0000-0000-000096050000}"/>
    <cellStyle name="Input 3 3 10" xfId="1448" xr:uid="{00000000-0005-0000-0000-000097050000}"/>
    <cellStyle name="Input 3 3 10 2" xfId="1449" xr:uid="{00000000-0005-0000-0000-000098050000}"/>
    <cellStyle name="Input 3 3 10 3" xfId="1450" xr:uid="{00000000-0005-0000-0000-000099050000}"/>
    <cellStyle name="Input 3 3 11" xfId="1451" xr:uid="{00000000-0005-0000-0000-00009A050000}"/>
    <cellStyle name="Input 3 3 11 2" xfId="1452" xr:uid="{00000000-0005-0000-0000-00009B050000}"/>
    <cellStyle name="Input 3 3 11 3" xfId="1453" xr:uid="{00000000-0005-0000-0000-00009C050000}"/>
    <cellStyle name="Input 3 3 12" xfId="1454" xr:uid="{00000000-0005-0000-0000-00009D050000}"/>
    <cellStyle name="Input 3 3 12 2" xfId="1455" xr:uid="{00000000-0005-0000-0000-00009E050000}"/>
    <cellStyle name="Input 3 3 12 3" xfId="1456" xr:uid="{00000000-0005-0000-0000-00009F050000}"/>
    <cellStyle name="Input 3 3 13" xfId="1457" xr:uid="{00000000-0005-0000-0000-0000A0050000}"/>
    <cellStyle name="Input 3 3 13 2" xfId="1458" xr:uid="{00000000-0005-0000-0000-0000A1050000}"/>
    <cellStyle name="Input 3 3 14" xfId="1459" xr:uid="{00000000-0005-0000-0000-0000A2050000}"/>
    <cellStyle name="Input 3 3 14 2" xfId="1460" xr:uid="{00000000-0005-0000-0000-0000A3050000}"/>
    <cellStyle name="Input 3 3 15" xfId="1461" xr:uid="{00000000-0005-0000-0000-0000A4050000}"/>
    <cellStyle name="Input 3 3 16" xfId="1462" xr:uid="{00000000-0005-0000-0000-0000A5050000}"/>
    <cellStyle name="Input 3 3 2" xfId="1463" xr:uid="{00000000-0005-0000-0000-0000A6050000}"/>
    <cellStyle name="Input 3 3 2 2" xfId="1464" xr:uid="{00000000-0005-0000-0000-0000A7050000}"/>
    <cellStyle name="Input 3 3 2 2 2" xfId="1465" xr:uid="{00000000-0005-0000-0000-0000A8050000}"/>
    <cellStyle name="Input 3 3 2 2 3" xfId="1466" xr:uid="{00000000-0005-0000-0000-0000A9050000}"/>
    <cellStyle name="Input 3 3 2 2 4" xfId="1467" xr:uid="{00000000-0005-0000-0000-0000AA050000}"/>
    <cellStyle name="Input 3 3 2 3" xfId="1468" xr:uid="{00000000-0005-0000-0000-0000AB050000}"/>
    <cellStyle name="Input 3 3 2 4" xfId="1469" xr:uid="{00000000-0005-0000-0000-0000AC050000}"/>
    <cellStyle name="Input 3 3 2 5" xfId="1470" xr:uid="{00000000-0005-0000-0000-0000AD050000}"/>
    <cellStyle name="Input 3 3 3" xfId="1471" xr:uid="{00000000-0005-0000-0000-0000AE050000}"/>
    <cellStyle name="Input 3 3 3 2" xfId="1472" xr:uid="{00000000-0005-0000-0000-0000AF050000}"/>
    <cellStyle name="Input 3 3 3 3" xfId="1473" xr:uid="{00000000-0005-0000-0000-0000B0050000}"/>
    <cellStyle name="Input 3 3 3 4" xfId="1474" xr:uid="{00000000-0005-0000-0000-0000B1050000}"/>
    <cellStyle name="Input 3 3 4" xfId="1475" xr:uid="{00000000-0005-0000-0000-0000B2050000}"/>
    <cellStyle name="Input 3 3 4 2" xfId="1476" xr:uid="{00000000-0005-0000-0000-0000B3050000}"/>
    <cellStyle name="Input 3 3 4 3" xfId="1477" xr:uid="{00000000-0005-0000-0000-0000B4050000}"/>
    <cellStyle name="Input 3 3 4 4" xfId="1478" xr:uid="{00000000-0005-0000-0000-0000B5050000}"/>
    <cellStyle name="Input 3 3 5" xfId="1479" xr:uid="{00000000-0005-0000-0000-0000B6050000}"/>
    <cellStyle name="Input 3 3 5 2" xfId="1480" xr:uid="{00000000-0005-0000-0000-0000B7050000}"/>
    <cellStyle name="Input 3 3 5 3" xfId="1481" xr:uid="{00000000-0005-0000-0000-0000B8050000}"/>
    <cellStyle name="Input 3 3 5 4" xfId="1482" xr:uid="{00000000-0005-0000-0000-0000B9050000}"/>
    <cellStyle name="Input 3 3 6" xfId="1483" xr:uid="{00000000-0005-0000-0000-0000BA050000}"/>
    <cellStyle name="Input 3 3 6 2" xfId="1484" xr:uid="{00000000-0005-0000-0000-0000BB050000}"/>
    <cellStyle name="Input 3 3 6 3" xfId="1485" xr:uid="{00000000-0005-0000-0000-0000BC050000}"/>
    <cellStyle name="Input 3 3 7" xfId="1486" xr:uid="{00000000-0005-0000-0000-0000BD050000}"/>
    <cellStyle name="Input 3 3 7 2" xfId="1487" xr:uid="{00000000-0005-0000-0000-0000BE050000}"/>
    <cellStyle name="Input 3 3 7 3" xfId="1488" xr:uid="{00000000-0005-0000-0000-0000BF050000}"/>
    <cellStyle name="Input 3 3 7 4" xfId="1489" xr:uid="{00000000-0005-0000-0000-0000C0050000}"/>
    <cellStyle name="Input 3 3 8" xfId="1490" xr:uid="{00000000-0005-0000-0000-0000C1050000}"/>
    <cellStyle name="Input 3 3 8 2" xfId="1491" xr:uid="{00000000-0005-0000-0000-0000C2050000}"/>
    <cellStyle name="Input 3 3 8 3" xfId="1492" xr:uid="{00000000-0005-0000-0000-0000C3050000}"/>
    <cellStyle name="Input 3 3 9" xfId="1493" xr:uid="{00000000-0005-0000-0000-0000C4050000}"/>
    <cellStyle name="Input 3 3 9 2" xfId="1494" xr:uid="{00000000-0005-0000-0000-0000C5050000}"/>
    <cellStyle name="Input 3 3 9 3" xfId="1495" xr:uid="{00000000-0005-0000-0000-0000C6050000}"/>
    <cellStyle name="Input 3 4" xfId="1496" xr:uid="{00000000-0005-0000-0000-0000C7050000}"/>
    <cellStyle name="Input 3 4 2" xfId="1497" xr:uid="{00000000-0005-0000-0000-0000C8050000}"/>
    <cellStyle name="Input 3 4 2 2" xfId="1498" xr:uid="{00000000-0005-0000-0000-0000C9050000}"/>
    <cellStyle name="Input 3 4 2 3" xfId="1499" xr:uid="{00000000-0005-0000-0000-0000CA050000}"/>
    <cellStyle name="Input 3 4 2 4" xfId="1500" xr:uid="{00000000-0005-0000-0000-0000CB050000}"/>
    <cellStyle name="Input 3 4 3" xfId="1501" xr:uid="{00000000-0005-0000-0000-0000CC050000}"/>
    <cellStyle name="Input 3 4 4" xfId="1502" xr:uid="{00000000-0005-0000-0000-0000CD050000}"/>
    <cellStyle name="Input 3 4 5" xfId="1503" xr:uid="{00000000-0005-0000-0000-0000CE050000}"/>
    <cellStyle name="Input 3 4 6" xfId="1504" xr:uid="{00000000-0005-0000-0000-0000CF050000}"/>
    <cellStyle name="Input 3 4 7" xfId="1505" xr:uid="{00000000-0005-0000-0000-0000D0050000}"/>
    <cellStyle name="Input 3 4 8" xfId="1506" xr:uid="{00000000-0005-0000-0000-0000D1050000}"/>
    <cellStyle name="Input 3 4 9" xfId="1507" xr:uid="{00000000-0005-0000-0000-0000D2050000}"/>
    <cellStyle name="Input 3 5" xfId="1508" xr:uid="{00000000-0005-0000-0000-0000D3050000}"/>
    <cellStyle name="Input 3 5 2" xfId="1509" xr:uid="{00000000-0005-0000-0000-0000D4050000}"/>
    <cellStyle name="Input 3 5 3" xfId="1510" xr:uid="{00000000-0005-0000-0000-0000D5050000}"/>
    <cellStyle name="Input 3 5 4" xfId="1511" xr:uid="{00000000-0005-0000-0000-0000D6050000}"/>
    <cellStyle name="Input 3 5 5" xfId="1512" xr:uid="{00000000-0005-0000-0000-0000D7050000}"/>
    <cellStyle name="Input 3 5 6" xfId="1513" xr:uid="{00000000-0005-0000-0000-0000D8050000}"/>
    <cellStyle name="Input 3 5 7" xfId="1514" xr:uid="{00000000-0005-0000-0000-0000D9050000}"/>
    <cellStyle name="Input 3 6" xfId="1515" xr:uid="{00000000-0005-0000-0000-0000DA050000}"/>
    <cellStyle name="Input 3 6 2" xfId="1516" xr:uid="{00000000-0005-0000-0000-0000DB050000}"/>
    <cellStyle name="Input 3 6 3" xfId="1517" xr:uid="{00000000-0005-0000-0000-0000DC050000}"/>
    <cellStyle name="Input 3 6 4" xfId="1518" xr:uid="{00000000-0005-0000-0000-0000DD050000}"/>
    <cellStyle name="Input 3 7" xfId="1519" xr:uid="{00000000-0005-0000-0000-0000DE050000}"/>
    <cellStyle name="Input 3 7 2" xfId="1520" xr:uid="{00000000-0005-0000-0000-0000DF050000}"/>
    <cellStyle name="Input 3 7 3" xfId="1521" xr:uid="{00000000-0005-0000-0000-0000E0050000}"/>
    <cellStyle name="Input 3 8" xfId="1522" xr:uid="{00000000-0005-0000-0000-0000E1050000}"/>
    <cellStyle name="Input 3 8 2" xfId="1523" xr:uid="{00000000-0005-0000-0000-0000E2050000}"/>
    <cellStyle name="Input 3 8 3" xfId="1524" xr:uid="{00000000-0005-0000-0000-0000E3050000}"/>
    <cellStyle name="Input 3 9" xfId="1525" xr:uid="{00000000-0005-0000-0000-0000E4050000}"/>
    <cellStyle name="Input 3 9 2" xfId="1526" xr:uid="{00000000-0005-0000-0000-0000E5050000}"/>
    <cellStyle name="Input 3 9 3" xfId="1527" xr:uid="{00000000-0005-0000-0000-0000E6050000}"/>
    <cellStyle name="Input 4" xfId="1528" xr:uid="{00000000-0005-0000-0000-0000E7050000}"/>
    <cellStyle name="Input 4 10" xfId="1529" xr:uid="{00000000-0005-0000-0000-0000E8050000}"/>
    <cellStyle name="Input 4 10 2" xfId="1530" xr:uid="{00000000-0005-0000-0000-0000E9050000}"/>
    <cellStyle name="Input 4 10 3" xfId="1531" xr:uid="{00000000-0005-0000-0000-0000EA050000}"/>
    <cellStyle name="Input 4 11" xfId="1532" xr:uid="{00000000-0005-0000-0000-0000EB050000}"/>
    <cellStyle name="Input 4 11 2" xfId="1533" xr:uid="{00000000-0005-0000-0000-0000EC050000}"/>
    <cellStyle name="Input 4 11 3" xfId="1534" xr:uid="{00000000-0005-0000-0000-0000ED050000}"/>
    <cellStyle name="Input 4 12" xfId="1535" xr:uid="{00000000-0005-0000-0000-0000EE050000}"/>
    <cellStyle name="Input 4 12 2" xfId="1536" xr:uid="{00000000-0005-0000-0000-0000EF050000}"/>
    <cellStyle name="Input 4 12 3" xfId="1537" xr:uid="{00000000-0005-0000-0000-0000F0050000}"/>
    <cellStyle name="Input 4 13" xfId="1538" xr:uid="{00000000-0005-0000-0000-0000F1050000}"/>
    <cellStyle name="Input 4 13 2" xfId="1539" xr:uid="{00000000-0005-0000-0000-0000F2050000}"/>
    <cellStyle name="Input 4 13 3" xfId="1540" xr:uid="{00000000-0005-0000-0000-0000F3050000}"/>
    <cellStyle name="Input 4 14" xfId="1541" xr:uid="{00000000-0005-0000-0000-0000F4050000}"/>
    <cellStyle name="Input 4 14 2" xfId="1542" xr:uid="{00000000-0005-0000-0000-0000F5050000}"/>
    <cellStyle name="Input 4 15" xfId="1543" xr:uid="{00000000-0005-0000-0000-0000F6050000}"/>
    <cellStyle name="Input 4 15 2" xfId="1544" xr:uid="{00000000-0005-0000-0000-0000F7050000}"/>
    <cellStyle name="Input 4 16" xfId="1545" xr:uid="{00000000-0005-0000-0000-0000F8050000}"/>
    <cellStyle name="Input 4 17" xfId="1546" xr:uid="{00000000-0005-0000-0000-0000F9050000}"/>
    <cellStyle name="Input 4 2" xfId="1547" xr:uid="{00000000-0005-0000-0000-0000FA050000}"/>
    <cellStyle name="Input 4 2 10" xfId="1548" xr:uid="{00000000-0005-0000-0000-0000FB050000}"/>
    <cellStyle name="Input 4 2 10 2" xfId="1549" xr:uid="{00000000-0005-0000-0000-0000FC050000}"/>
    <cellStyle name="Input 4 2 10 3" xfId="1550" xr:uid="{00000000-0005-0000-0000-0000FD050000}"/>
    <cellStyle name="Input 4 2 11" xfId="1551" xr:uid="{00000000-0005-0000-0000-0000FE050000}"/>
    <cellStyle name="Input 4 2 11 2" xfId="1552" xr:uid="{00000000-0005-0000-0000-0000FF050000}"/>
    <cellStyle name="Input 4 2 11 3" xfId="1553" xr:uid="{00000000-0005-0000-0000-000000060000}"/>
    <cellStyle name="Input 4 2 12" xfId="1554" xr:uid="{00000000-0005-0000-0000-000001060000}"/>
    <cellStyle name="Input 4 2 12 2" xfId="1555" xr:uid="{00000000-0005-0000-0000-000002060000}"/>
    <cellStyle name="Input 4 2 12 3" xfId="1556" xr:uid="{00000000-0005-0000-0000-000003060000}"/>
    <cellStyle name="Input 4 2 13" xfId="1557" xr:uid="{00000000-0005-0000-0000-000004060000}"/>
    <cellStyle name="Input 4 2 13 2" xfId="1558" xr:uid="{00000000-0005-0000-0000-000005060000}"/>
    <cellStyle name="Input 4 2 14" xfId="1559" xr:uid="{00000000-0005-0000-0000-000006060000}"/>
    <cellStyle name="Input 4 2 14 2" xfId="1560" xr:uid="{00000000-0005-0000-0000-000007060000}"/>
    <cellStyle name="Input 4 2 15" xfId="1561" xr:uid="{00000000-0005-0000-0000-000008060000}"/>
    <cellStyle name="Input 4 2 16" xfId="1562" xr:uid="{00000000-0005-0000-0000-000009060000}"/>
    <cellStyle name="Input 4 2 2" xfId="1563" xr:uid="{00000000-0005-0000-0000-00000A060000}"/>
    <cellStyle name="Input 4 2 2 2" xfId="1564" xr:uid="{00000000-0005-0000-0000-00000B060000}"/>
    <cellStyle name="Input 4 2 2 2 2" xfId="1565" xr:uid="{00000000-0005-0000-0000-00000C060000}"/>
    <cellStyle name="Input 4 2 2 2 3" xfId="1566" xr:uid="{00000000-0005-0000-0000-00000D060000}"/>
    <cellStyle name="Input 4 2 2 2 4" xfId="1567" xr:uid="{00000000-0005-0000-0000-00000E060000}"/>
    <cellStyle name="Input 4 2 2 3" xfId="1568" xr:uid="{00000000-0005-0000-0000-00000F060000}"/>
    <cellStyle name="Input 4 2 2 4" xfId="1569" xr:uid="{00000000-0005-0000-0000-000010060000}"/>
    <cellStyle name="Input 4 2 2 5" xfId="1570" xr:uid="{00000000-0005-0000-0000-000011060000}"/>
    <cellStyle name="Input 4 2 2 6" xfId="1571" xr:uid="{00000000-0005-0000-0000-000012060000}"/>
    <cellStyle name="Input 4 2 2 7" xfId="1572" xr:uid="{00000000-0005-0000-0000-000013060000}"/>
    <cellStyle name="Input 4 2 2 8" xfId="1573" xr:uid="{00000000-0005-0000-0000-000014060000}"/>
    <cellStyle name="Input 4 2 3" xfId="1574" xr:uid="{00000000-0005-0000-0000-000015060000}"/>
    <cellStyle name="Input 4 2 3 2" xfId="1575" xr:uid="{00000000-0005-0000-0000-000016060000}"/>
    <cellStyle name="Input 4 2 3 3" xfId="1576" xr:uid="{00000000-0005-0000-0000-000017060000}"/>
    <cellStyle name="Input 4 2 4" xfId="1577" xr:uid="{00000000-0005-0000-0000-000018060000}"/>
    <cellStyle name="Input 4 2 4 2" xfId="1578" xr:uid="{00000000-0005-0000-0000-000019060000}"/>
    <cellStyle name="Input 4 2 4 3" xfId="1579" xr:uid="{00000000-0005-0000-0000-00001A060000}"/>
    <cellStyle name="Input 4 2 5" xfId="1580" xr:uid="{00000000-0005-0000-0000-00001B060000}"/>
    <cellStyle name="Input 4 2 5 2" xfId="1581" xr:uid="{00000000-0005-0000-0000-00001C060000}"/>
    <cellStyle name="Input 4 2 5 3" xfId="1582" xr:uid="{00000000-0005-0000-0000-00001D060000}"/>
    <cellStyle name="Input 4 2 6" xfId="1583" xr:uid="{00000000-0005-0000-0000-00001E060000}"/>
    <cellStyle name="Input 4 2 6 2" xfId="1584" xr:uid="{00000000-0005-0000-0000-00001F060000}"/>
    <cellStyle name="Input 4 2 6 3" xfId="1585" xr:uid="{00000000-0005-0000-0000-000020060000}"/>
    <cellStyle name="Input 4 2 7" xfId="1586" xr:uid="{00000000-0005-0000-0000-000021060000}"/>
    <cellStyle name="Input 4 2 7 2" xfId="1587" xr:uid="{00000000-0005-0000-0000-000022060000}"/>
    <cellStyle name="Input 4 2 7 3" xfId="1588" xr:uid="{00000000-0005-0000-0000-000023060000}"/>
    <cellStyle name="Input 4 2 8" xfId="1589" xr:uid="{00000000-0005-0000-0000-000024060000}"/>
    <cellStyle name="Input 4 2 8 2" xfId="1590" xr:uid="{00000000-0005-0000-0000-000025060000}"/>
    <cellStyle name="Input 4 2 8 3" xfId="1591" xr:uid="{00000000-0005-0000-0000-000026060000}"/>
    <cellStyle name="Input 4 2 9" xfId="1592" xr:uid="{00000000-0005-0000-0000-000027060000}"/>
    <cellStyle name="Input 4 2 9 2" xfId="1593" xr:uid="{00000000-0005-0000-0000-000028060000}"/>
    <cellStyle name="Input 4 2 9 3" xfId="1594" xr:uid="{00000000-0005-0000-0000-000029060000}"/>
    <cellStyle name="Input 4 3" xfId="1595" xr:uid="{00000000-0005-0000-0000-00002A060000}"/>
    <cellStyle name="Input 4 3 2" xfId="1596" xr:uid="{00000000-0005-0000-0000-00002B060000}"/>
    <cellStyle name="Input 4 3 2 2" xfId="1597" xr:uid="{00000000-0005-0000-0000-00002C060000}"/>
    <cellStyle name="Input 4 3 2 3" xfId="1598" xr:uid="{00000000-0005-0000-0000-00002D060000}"/>
    <cellStyle name="Input 4 3 2 4" xfId="1599" xr:uid="{00000000-0005-0000-0000-00002E060000}"/>
    <cellStyle name="Input 4 3 3" xfId="1600" xr:uid="{00000000-0005-0000-0000-00002F060000}"/>
    <cellStyle name="Input 4 3 4" xfId="1601" xr:uid="{00000000-0005-0000-0000-000030060000}"/>
    <cellStyle name="Input 4 3 5" xfId="1602" xr:uid="{00000000-0005-0000-0000-000031060000}"/>
    <cellStyle name="Input 4 3 6" xfId="1603" xr:uid="{00000000-0005-0000-0000-000032060000}"/>
    <cellStyle name="Input 4 3 7" xfId="1604" xr:uid="{00000000-0005-0000-0000-000033060000}"/>
    <cellStyle name="Input 4 3 8" xfId="1605" xr:uid="{00000000-0005-0000-0000-000034060000}"/>
    <cellStyle name="Input 4 4" xfId="1606" xr:uid="{00000000-0005-0000-0000-000035060000}"/>
    <cellStyle name="Input 4 4 2" xfId="1607" xr:uid="{00000000-0005-0000-0000-000036060000}"/>
    <cellStyle name="Input 4 4 3" xfId="1608" xr:uid="{00000000-0005-0000-0000-000037060000}"/>
    <cellStyle name="Input 4 5" xfId="1609" xr:uid="{00000000-0005-0000-0000-000038060000}"/>
    <cellStyle name="Input 4 5 2" xfId="1610" xr:uid="{00000000-0005-0000-0000-000039060000}"/>
    <cellStyle name="Input 4 5 3" xfId="1611" xr:uid="{00000000-0005-0000-0000-00003A060000}"/>
    <cellStyle name="Input 4 6" xfId="1612" xr:uid="{00000000-0005-0000-0000-00003B060000}"/>
    <cellStyle name="Input 4 6 2" xfId="1613" xr:uid="{00000000-0005-0000-0000-00003C060000}"/>
    <cellStyle name="Input 4 6 3" xfId="1614" xr:uid="{00000000-0005-0000-0000-00003D060000}"/>
    <cellStyle name="Input 4 7" xfId="1615" xr:uid="{00000000-0005-0000-0000-00003E060000}"/>
    <cellStyle name="Input 4 7 2" xfId="1616" xr:uid="{00000000-0005-0000-0000-00003F060000}"/>
    <cellStyle name="Input 4 7 3" xfId="1617" xr:uid="{00000000-0005-0000-0000-000040060000}"/>
    <cellStyle name="Input 4 8" xfId="1618" xr:uid="{00000000-0005-0000-0000-000041060000}"/>
    <cellStyle name="Input 4 8 2" xfId="1619" xr:uid="{00000000-0005-0000-0000-000042060000}"/>
    <cellStyle name="Input 4 8 3" xfId="1620" xr:uid="{00000000-0005-0000-0000-000043060000}"/>
    <cellStyle name="Input 4 9" xfId="1621" xr:uid="{00000000-0005-0000-0000-000044060000}"/>
    <cellStyle name="Input 4 9 2" xfId="1622" xr:uid="{00000000-0005-0000-0000-000045060000}"/>
    <cellStyle name="Input 4 9 3" xfId="1623" xr:uid="{00000000-0005-0000-0000-000046060000}"/>
    <cellStyle name="Input 5" xfId="1624" xr:uid="{00000000-0005-0000-0000-000047060000}"/>
    <cellStyle name="Input 5 10" xfId="1625" xr:uid="{00000000-0005-0000-0000-000048060000}"/>
    <cellStyle name="Input 5 10 2" xfId="1626" xr:uid="{00000000-0005-0000-0000-000049060000}"/>
    <cellStyle name="Input 5 10 3" xfId="1627" xr:uid="{00000000-0005-0000-0000-00004A060000}"/>
    <cellStyle name="Input 5 11" xfId="1628" xr:uid="{00000000-0005-0000-0000-00004B060000}"/>
    <cellStyle name="Input 5 11 2" xfId="1629" xr:uid="{00000000-0005-0000-0000-00004C060000}"/>
    <cellStyle name="Input 5 11 3" xfId="1630" xr:uid="{00000000-0005-0000-0000-00004D060000}"/>
    <cellStyle name="Input 5 12" xfId="1631" xr:uid="{00000000-0005-0000-0000-00004E060000}"/>
    <cellStyle name="Input 5 12 2" xfId="1632" xr:uid="{00000000-0005-0000-0000-00004F060000}"/>
    <cellStyle name="Input 5 12 3" xfId="1633" xr:uid="{00000000-0005-0000-0000-000050060000}"/>
    <cellStyle name="Input 5 13" xfId="1634" xr:uid="{00000000-0005-0000-0000-000051060000}"/>
    <cellStyle name="Input 5 13 2" xfId="1635" xr:uid="{00000000-0005-0000-0000-000052060000}"/>
    <cellStyle name="Input 5 13 3" xfId="1636" xr:uid="{00000000-0005-0000-0000-000053060000}"/>
    <cellStyle name="Input 5 14" xfId="1637" xr:uid="{00000000-0005-0000-0000-000054060000}"/>
    <cellStyle name="Input 5 14 2" xfId="1638" xr:uid="{00000000-0005-0000-0000-000055060000}"/>
    <cellStyle name="Input 5 15" xfId="1639" xr:uid="{00000000-0005-0000-0000-000056060000}"/>
    <cellStyle name="Input 5 15 2" xfId="1640" xr:uid="{00000000-0005-0000-0000-000057060000}"/>
    <cellStyle name="Input 5 16" xfId="1641" xr:uid="{00000000-0005-0000-0000-000058060000}"/>
    <cellStyle name="Input 5 17" xfId="1642" xr:uid="{00000000-0005-0000-0000-000059060000}"/>
    <cellStyle name="Input 5 2" xfId="1643" xr:uid="{00000000-0005-0000-0000-00005A060000}"/>
    <cellStyle name="Input 5 2 10" xfId="1644" xr:uid="{00000000-0005-0000-0000-00005B060000}"/>
    <cellStyle name="Input 5 2 10 2" xfId="1645" xr:uid="{00000000-0005-0000-0000-00005C060000}"/>
    <cellStyle name="Input 5 2 10 3" xfId="1646" xr:uid="{00000000-0005-0000-0000-00005D060000}"/>
    <cellStyle name="Input 5 2 11" xfId="1647" xr:uid="{00000000-0005-0000-0000-00005E060000}"/>
    <cellStyle name="Input 5 2 11 2" xfId="1648" xr:uid="{00000000-0005-0000-0000-00005F060000}"/>
    <cellStyle name="Input 5 2 11 3" xfId="1649" xr:uid="{00000000-0005-0000-0000-000060060000}"/>
    <cellStyle name="Input 5 2 12" xfId="1650" xr:uid="{00000000-0005-0000-0000-000061060000}"/>
    <cellStyle name="Input 5 2 12 2" xfId="1651" xr:uid="{00000000-0005-0000-0000-000062060000}"/>
    <cellStyle name="Input 5 2 12 3" xfId="1652" xr:uid="{00000000-0005-0000-0000-000063060000}"/>
    <cellStyle name="Input 5 2 13" xfId="1653" xr:uid="{00000000-0005-0000-0000-000064060000}"/>
    <cellStyle name="Input 5 2 13 2" xfId="1654" xr:uid="{00000000-0005-0000-0000-000065060000}"/>
    <cellStyle name="Input 5 2 14" xfId="1655" xr:uid="{00000000-0005-0000-0000-000066060000}"/>
    <cellStyle name="Input 5 2 14 2" xfId="1656" xr:uid="{00000000-0005-0000-0000-000067060000}"/>
    <cellStyle name="Input 5 2 15" xfId="1657" xr:uid="{00000000-0005-0000-0000-000068060000}"/>
    <cellStyle name="Input 5 2 16" xfId="1658" xr:uid="{00000000-0005-0000-0000-000069060000}"/>
    <cellStyle name="Input 5 2 2" xfId="1659" xr:uid="{00000000-0005-0000-0000-00006A060000}"/>
    <cellStyle name="Input 5 2 2 2" xfId="1660" xr:uid="{00000000-0005-0000-0000-00006B060000}"/>
    <cellStyle name="Input 5 2 2 2 2" xfId="1661" xr:uid="{00000000-0005-0000-0000-00006C060000}"/>
    <cellStyle name="Input 5 2 2 2 3" xfId="1662" xr:uid="{00000000-0005-0000-0000-00006D060000}"/>
    <cellStyle name="Input 5 2 2 2 4" xfId="1663" xr:uid="{00000000-0005-0000-0000-00006E060000}"/>
    <cellStyle name="Input 5 2 2 3" xfId="1664" xr:uid="{00000000-0005-0000-0000-00006F060000}"/>
    <cellStyle name="Input 5 2 2 4" xfId="1665" xr:uid="{00000000-0005-0000-0000-000070060000}"/>
    <cellStyle name="Input 5 2 2 5" xfId="1666" xr:uid="{00000000-0005-0000-0000-000071060000}"/>
    <cellStyle name="Input 5 2 2 6" xfId="1667" xr:uid="{00000000-0005-0000-0000-000072060000}"/>
    <cellStyle name="Input 5 2 2 7" xfId="1668" xr:uid="{00000000-0005-0000-0000-000073060000}"/>
    <cellStyle name="Input 5 2 2 8" xfId="1669" xr:uid="{00000000-0005-0000-0000-000074060000}"/>
    <cellStyle name="Input 5 2 3" xfId="1670" xr:uid="{00000000-0005-0000-0000-000075060000}"/>
    <cellStyle name="Input 5 2 3 2" xfId="1671" xr:uid="{00000000-0005-0000-0000-000076060000}"/>
    <cellStyle name="Input 5 2 3 3" xfId="1672" xr:uid="{00000000-0005-0000-0000-000077060000}"/>
    <cellStyle name="Input 5 2 4" xfId="1673" xr:uid="{00000000-0005-0000-0000-000078060000}"/>
    <cellStyle name="Input 5 2 4 2" xfId="1674" xr:uid="{00000000-0005-0000-0000-000079060000}"/>
    <cellStyle name="Input 5 2 4 3" xfId="1675" xr:uid="{00000000-0005-0000-0000-00007A060000}"/>
    <cellStyle name="Input 5 2 5" xfId="1676" xr:uid="{00000000-0005-0000-0000-00007B060000}"/>
    <cellStyle name="Input 5 2 5 2" xfId="1677" xr:uid="{00000000-0005-0000-0000-00007C060000}"/>
    <cellStyle name="Input 5 2 5 3" xfId="1678" xr:uid="{00000000-0005-0000-0000-00007D060000}"/>
    <cellStyle name="Input 5 2 6" xfId="1679" xr:uid="{00000000-0005-0000-0000-00007E060000}"/>
    <cellStyle name="Input 5 2 6 2" xfId="1680" xr:uid="{00000000-0005-0000-0000-00007F060000}"/>
    <cellStyle name="Input 5 2 6 3" xfId="1681" xr:uid="{00000000-0005-0000-0000-000080060000}"/>
    <cellStyle name="Input 5 2 7" xfId="1682" xr:uid="{00000000-0005-0000-0000-000081060000}"/>
    <cellStyle name="Input 5 2 7 2" xfId="1683" xr:uid="{00000000-0005-0000-0000-000082060000}"/>
    <cellStyle name="Input 5 2 7 3" xfId="1684" xr:uid="{00000000-0005-0000-0000-000083060000}"/>
    <cellStyle name="Input 5 2 8" xfId="1685" xr:uid="{00000000-0005-0000-0000-000084060000}"/>
    <cellStyle name="Input 5 2 8 2" xfId="1686" xr:uid="{00000000-0005-0000-0000-000085060000}"/>
    <cellStyle name="Input 5 2 8 3" xfId="1687" xr:uid="{00000000-0005-0000-0000-000086060000}"/>
    <cellStyle name="Input 5 2 9" xfId="1688" xr:uid="{00000000-0005-0000-0000-000087060000}"/>
    <cellStyle name="Input 5 2 9 2" xfId="1689" xr:uid="{00000000-0005-0000-0000-000088060000}"/>
    <cellStyle name="Input 5 2 9 3" xfId="1690" xr:uid="{00000000-0005-0000-0000-000089060000}"/>
    <cellStyle name="Input 5 3" xfId="1691" xr:uid="{00000000-0005-0000-0000-00008A060000}"/>
    <cellStyle name="Input 5 3 2" xfId="1692" xr:uid="{00000000-0005-0000-0000-00008B060000}"/>
    <cellStyle name="Input 5 3 2 2" xfId="1693" xr:uid="{00000000-0005-0000-0000-00008C060000}"/>
    <cellStyle name="Input 5 3 2 3" xfId="1694" xr:uid="{00000000-0005-0000-0000-00008D060000}"/>
    <cellStyle name="Input 5 3 2 4" xfId="1695" xr:uid="{00000000-0005-0000-0000-00008E060000}"/>
    <cellStyle name="Input 5 3 3" xfId="1696" xr:uid="{00000000-0005-0000-0000-00008F060000}"/>
    <cellStyle name="Input 5 3 4" xfId="1697" xr:uid="{00000000-0005-0000-0000-000090060000}"/>
    <cellStyle name="Input 5 3 5" xfId="1698" xr:uid="{00000000-0005-0000-0000-000091060000}"/>
    <cellStyle name="Input 5 3 6" xfId="1699" xr:uid="{00000000-0005-0000-0000-000092060000}"/>
    <cellStyle name="Input 5 3 7" xfId="1700" xr:uid="{00000000-0005-0000-0000-000093060000}"/>
    <cellStyle name="Input 5 3 8" xfId="1701" xr:uid="{00000000-0005-0000-0000-000094060000}"/>
    <cellStyle name="Input 5 4" xfId="1702" xr:uid="{00000000-0005-0000-0000-000095060000}"/>
    <cellStyle name="Input 5 4 2" xfId="1703" xr:uid="{00000000-0005-0000-0000-000096060000}"/>
    <cellStyle name="Input 5 4 3" xfId="1704" xr:uid="{00000000-0005-0000-0000-000097060000}"/>
    <cellStyle name="Input 5 5" xfId="1705" xr:uid="{00000000-0005-0000-0000-000098060000}"/>
    <cellStyle name="Input 5 5 2" xfId="1706" xr:uid="{00000000-0005-0000-0000-000099060000}"/>
    <cellStyle name="Input 5 5 3" xfId="1707" xr:uid="{00000000-0005-0000-0000-00009A060000}"/>
    <cellStyle name="Input 5 6" xfId="1708" xr:uid="{00000000-0005-0000-0000-00009B060000}"/>
    <cellStyle name="Input 5 6 2" xfId="1709" xr:uid="{00000000-0005-0000-0000-00009C060000}"/>
    <cellStyle name="Input 5 6 3" xfId="1710" xr:uid="{00000000-0005-0000-0000-00009D060000}"/>
    <cellStyle name="Input 5 7" xfId="1711" xr:uid="{00000000-0005-0000-0000-00009E060000}"/>
    <cellStyle name="Input 5 7 2" xfId="1712" xr:uid="{00000000-0005-0000-0000-00009F060000}"/>
    <cellStyle name="Input 5 7 3" xfId="1713" xr:uid="{00000000-0005-0000-0000-0000A0060000}"/>
    <cellStyle name="Input 5 8" xfId="1714" xr:uid="{00000000-0005-0000-0000-0000A1060000}"/>
    <cellStyle name="Input 5 8 2" xfId="1715" xr:uid="{00000000-0005-0000-0000-0000A2060000}"/>
    <cellStyle name="Input 5 8 3" xfId="1716" xr:uid="{00000000-0005-0000-0000-0000A3060000}"/>
    <cellStyle name="Input 5 9" xfId="1717" xr:uid="{00000000-0005-0000-0000-0000A4060000}"/>
    <cellStyle name="Input 5 9 2" xfId="1718" xr:uid="{00000000-0005-0000-0000-0000A5060000}"/>
    <cellStyle name="Input 5 9 3" xfId="1719" xr:uid="{00000000-0005-0000-0000-0000A6060000}"/>
    <cellStyle name="john" xfId="1720" xr:uid="{00000000-0005-0000-0000-0000A7060000}"/>
    <cellStyle name="Linked Cell 2" xfId="1721" xr:uid="{00000000-0005-0000-0000-0000A8060000}"/>
    <cellStyle name="Linked Cell 2 2" xfId="1722" xr:uid="{00000000-0005-0000-0000-0000A9060000}"/>
    <cellStyle name="Linked Cell 3" xfId="1723" xr:uid="{00000000-0005-0000-0000-0000AA060000}"/>
    <cellStyle name="Linked Cell 3 2" xfId="1724" xr:uid="{00000000-0005-0000-0000-0000AB060000}"/>
    <cellStyle name="Linked Cell 4" xfId="1725" xr:uid="{00000000-0005-0000-0000-0000AC060000}"/>
    <cellStyle name="Linked Cell 4 2" xfId="1726" xr:uid="{00000000-0005-0000-0000-0000AD060000}"/>
    <cellStyle name="Linked Cell 5" xfId="1727" xr:uid="{00000000-0005-0000-0000-0000AE060000}"/>
    <cellStyle name="Linked Cell 5 2" xfId="1728" xr:uid="{00000000-0005-0000-0000-0000AF060000}"/>
    <cellStyle name="Milliers [0]_3rdPty 1stQtr 2001 Billing FINAL" xfId="1729" xr:uid="{00000000-0005-0000-0000-0000B0060000}"/>
    <cellStyle name="Milliers_3rdPty 1stQtr 2001 Billing FINAL" xfId="1730" xr:uid="{00000000-0005-0000-0000-0000B1060000}"/>
    <cellStyle name="Monétaire [0]_3rdPty 1stQtr 2001 Billing FINAL" xfId="1731" xr:uid="{00000000-0005-0000-0000-0000B2060000}"/>
    <cellStyle name="Monétaire_3rdPty 1stQtr 2001 Billing FINAL" xfId="1732" xr:uid="{00000000-0005-0000-0000-0000B3060000}"/>
    <cellStyle name="Neutral 2" xfId="1733" xr:uid="{00000000-0005-0000-0000-0000B4060000}"/>
    <cellStyle name="Neutral 2 2" xfId="1734" xr:uid="{00000000-0005-0000-0000-0000B5060000}"/>
    <cellStyle name="Neutral 3" xfId="1735" xr:uid="{00000000-0005-0000-0000-0000B6060000}"/>
    <cellStyle name="Neutral 3 2" xfId="1736" xr:uid="{00000000-0005-0000-0000-0000B7060000}"/>
    <cellStyle name="Neutral 4" xfId="1737" xr:uid="{00000000-0005-0000-0000-0000B8060000}"/>
    <cellStyle name="Neutral 4 2" xfId="1738" xr:uid="{00000000-0005-0000-0000-0000B9060000}"/>
    <cellStyle name="Neutral 5" xfId="1739" xr:uid="{00000000-0005-0000-0000-0000BA060000}"/>
    <cellStyle name="Neutral 5 2" xfId="1740" xr:uid="{00000000-0005-0000-0000-0000BB060000}"/>
    <cellStyle name="Normal" xfId="0" builtinId="0"/>
    <cellStyle name="Normal 10" xfId="2" xr:uid="{00000000-0005-0000-0000-0000BD060000}"/>
    <cellStyle name="Normal 10 2" xfId="1741" xr:uid="{00000000-0005-0000-0000-0000BE060000}"/>
    <cellStyle name="Normal 10 3" xfId="1742" xr:uid="{00000000-0005-0000-0000-0000BF060000}"/>
    <cellStyle name="Normal 10_TB and Fiscal Plan Decisions db" xfId="1743" xr:uid="{00000000-0005-0000-0000-0000C0060000}"/>
    <cellStyle name="Normal 100" xfId="1744" xr:uid="{00000000-0005-0000-0000-0000C1060000}"/>
    <cellStyle name="Normal 101" xfId="1745" xr:uid="{00000000-0005-0000-0000-0000C2060000}"/>
    <cellStyle name="Normal 102" xfId="1746" xr:uid="{00000000-0005-0000-0000-0000C3060000}"/>
    <cellStyle name="Normal 102 2" xfId="1747" xr:uid="{00000000-0005-0000-0000-0000C4060000}"/>
    <cellStyle name="Normal 103" xfId="1748" xr:uid="{00000000-0005-0000-0000-0000C5060000}"/>
    <cellStyle name="Normal 103 2" xfId="1749" xr:uid="{00000000-0005-0000-0000-0000C6060000}"/>
    <cellStyle name="Normal 104" xfId="1750" xr:uid="{00000000-0005-0000-0000-0000C7060000}"/>
    <cellStyle name="Normal 104 2" xfId="1751" xr:uid="{00000000-0005-0000-0000-0000C8060000}"/>
    <cellStyle name="Normal 105" xfId="1752" xr:uid="{00000000-0005-0000-0000-0000C9060000}"/>
    <cellStyle name="Normal 105 2" xfId="1753" xr:uid="{00000000-0005-0000-0000-0000CA060000}"/>
    <cellStyle name="Normal 106" xfId="1754" xr:uid="{00000000-0005-0000-0000-0000CB060000}"/>
    <cellStyle name="Normal 107" xfId="1755" xr:uid="{00000000-0005-0000-0000-0000CC060000}"/>
    <cellStyle name="Normal 108" xfId="1756" xr:uid="{00000000-0005-0000-0000-0000CD060000}"/>
    <cellStyle name="Normal 109" xfId="1757" xr:uid="{00000000-0005-0000-0000-0000CE060000}"/>
    <cellStyle name="Normal 11" xfId="3" xr:uid="{00000000-0005-0000-0000-0000CF060000}"/>
    <cellStyle name="Normal 11 2" xfId="1758" xr:uid="{00000000-0005-0000-0000-0000D0060000}"/>
    <cellStyle name="Normal 11 2 2" xfId="1759" xr:uid="{00000000-0005-0000-0000-0000D1060000}"/>
    <cellStyle name="Normal 11 2 2 2" xfId="1760" xr:uid="{00000000-0005-0000-0000-0000D2060000}"/>
    <cellStyle name="Normal 11 2 2 2 2" xfId="1761" xr:uid="{00000000-0005-0000-0000-0000D3060000}"/>
    <cellStyle name="Normal 11 2 2 2 2 2" xfId="1762" xr:uid="{00000000-0005-0000-0000-0000D4060000}"/>
    <cellStyle name="Normal 11 2 2 2 3" xfId="1763" xr:uid="{00000000-0005-0000-0000-0000D5060000}"/>
    <cellStyle name="Normal 11 2 2 3" xfId="1764" xr:uid="{00000000-0005-0000-0000-0000D6060000}"/>
    <cellStyle name="Normal 11 2 2 3 2" xfId="1765" xr:uid="{00000000-0005-0000-0000-0000D7060000}"/>
    <cellStyle name="Normal 11 2 2 4" xfId="1766" xr:uid="{00000000-0005-0000-0000-0000D8060000}"/>
    <cellStyle name="Normal 11 2 3" xfId="1767" xr:uid="{00000000-0005-0000-0000-0000D9060000}"/>
    <cellStyle name="Normal 11 3" xfId="1768" xr:uid="{00000000-0005-0000-0000-0000DA060000}"/>
    <cellStyle name="Normal 11 3 2" xfId="1769" xr:uid="{00000000-0005-0000-0000-0000DB060000}"/>
    <cellStyle name="Normal 11 3 2 2" xfId="1770" xr:uid="{00000000-0005-0000-0000-0000DC060000}"/>
    <cellStyle name="Normal 11 3 2 2 2" xfId="1771" xr:uid="{00000000-0005-0000-0000-0000DD060000}"/>
    <cellStyle name="Normal 11 3 2 2 2 2" xfId="1772" xr:uid="{00000000-0005-0000-0000-0000DE060000}"/>
    <cellStyle name="Normal 11 3 2 2 3" xfId="1773" xr:uid="{00000000-0005-0000-0000-0000DF060000}"/>
    <cellStyle name="Normal 11 3 2 3" xfId="1774" xr:uid="{00000000-0005-0000-0000-0000E0060000}"/>
    <cellStyle name="Normal 11 3 2 3 2" xfId="1775" xr:uid="{00000000-0005-0000-0000-0000E1060000}"/>
    <cellStyle name="Normal 11 3 2 4" xfId="1776" xr:uid="{00000000-0005-0000-0000-0000E2060000}"/>
    <cellStyle name="Normal 11 3 3" xfId="1777" xr:uid="{00000000-0005-0000-0000-0000E3060000}"/>
    <cellStyle name="Normal 11 3 3 2" xfId="1778" xr:uid="{00000000-0005-0000-0000-0000E4060000}"/>
    <cellStyle name="Normal 11 3 3 2 2" xfId="1779" xr:uid="{00000000-0005-0000-0000-0000E5060000}"/>
    <cellStyle name="Normal 11 3 3 3" xfId="1780" xr:uid="{00000000-0005-0000-0000-0000E6060000}"/>
    <cellStyle name="Normal 11 3 4" xfId="1781" xr:uid="{00000000-0005-0000-0000-0000E7060000}"/>
    <cellStyle name="Normal 11 3 4 2" xfId="1782" xr:uid="{00000000-0005-0000-0000-0000E8060000}"/>
    <cellStyle name="Normal 11 3 5" xfId="1783" xr:uid="{00000000-0005-0000-0000-0000E9060000}"/>
    <cellStyle name="Normal 11 4" xfId="1784" xr:uid="{00000000-0005-0000-0000-0000EA060000}"/>
    <cellStyle name="Normal 11 4 2" xfId="1785" xr:uid="{00000000-0005-0000-0000-0000EB060000}"/>
    <cellStyle name="Normal 11 4 2 2" xfId="1786" xr:uid="{00000000-0005-0000-0000-0000EC060000}"/>
    <cellStyle name="Normal 11 4 2 2 2" xfId="1787" xr:uid="{00000000-0005-0000-0000-0000ED060000}"/>
    <cellStyle name="Normal 11 4 2 3" xfId="1788" xr:uid="{00000000-0005-0000-0000-0000EE060000}"/>
    <cellStyle name="Normal 11 4 3" xfId="1789" xr:uid="{00000000-0005-0000-0000-0000EF060000}"/>
    <cellStyle name="Normal 11 4 3 2" xfId="1790" xr:uid="{00000000-0005-0000-0000-0000F0060000}"/>
    <cellStyle name="Normal 11 4 4" xfId="1791" xr:uid="{00000000-0005-0000-0000-0000F1060000}"/>
    <cellStyle name="Normal 11 5" xfId="1792" xr:uid="{00000000-0005-0000-0000-0000F2060000}"/>
    <cellStyle name="Normal 11 5 2" xfId="1793" xr:uid="{00000000-0005-0000-0000-0000F3060000}"/>
    <cellStyle name="Normal 11 6" xfId="1794" xr:uid="{00000000-0005-0000-0000-0000F4060000}"/>
    <cellStyle name="Normal 11 7" xfId="1795" xr:uid="{00000000-0005-0000-0000-0000F5060000}"/>
    <cellStyle name="Normal 11 8" xfId="1796" xr:uid="{00000000-0005-0000-0000-0000F6060000}"/>
    <cellStyle name="Normal 110" xfId="1797" xr:uid="{00000000-0005-0000-0000-0000F7060000}"/>
    <cellStyle name="Normal 111" xfId="1798" xr:uid="{00000000-0005-0000-0000-0000F8060000}"/>
    <cellStyle name="Normal 112" xfId="1799" xr:uid="{00000000-0005-0000-0000-0000F9060000}"/>
    <cellStyle name="Normal 113" xfId="1800" xr:uid="{00000000-0005-0000-0000-0000FA060000}"/>
    <cellStyle name="Normal 114" xfId="1801" xr:uid="{00000000-0005-0000-0000-0000FB060000}"/>
    <cellStyle name="Normal 115" xfId="1802" xr:uid="{00000000-0005-0000-0000-0000FC060000}"/>
    <cellStyle name="Normal 116" xfId="1803" xr:uid="{00000000-0005-0000-0000-0000FD060000}"/>
    <cellStyle name="Normal 117" xfId="1804" xr:uid="{00000000-0005-0000-0000-0000FE060000}"/>
    <cellStyle name="Normal 118" xfId="1805" xr:uid="{00000000-0005-0000-0000-0000FF060000}"/>
    <cellStyle name="Normal 119" xfId="1806" xr:uid="{00000000-0005-0000-0000-000000070000}"/>
    <cellStyle name="Normal 12" xfId="4" xr:uid="{00000000-0005-0000-0000-000001070000}"/>
    <cellStyle name="Normal 12 2" xfId="1807" xr:uid="{00000000-0005-0000-0000-000002070000}"/>
    <cellStyle name="Normal 12 2 2" xfId="1808" xr:uid="{00000000-0005-0000-0000-000003070000}"/>
    <cellStyle name="Normal 12 3" xfId="1809" xr:uid="{00000000-0005-0000-0000-000004070000}"/>
    <cellStyle name="Normal 12 3 2" xfId="1810" xr:uid="{00000000-0005-0000-0000-000005070000}"/>
    <cellStyle name="Normal 12 4" xfId="1811" xr:uid="{00000000-0005-0000-0000-000006070000}"/>
    <cellStyle name="Normal 12 5" xfId="1812" xr:uid="{00000000-0005-0000-0000-000007070000}"/>
    <cellStyle name="Normal 12 6" xfId="1813" xr:uid="{00000000-0005-0000-0000-000008070000}"/>
    <cellStyle name="Normal 120" xfId="1814" xr:uid="{00000000-0005-0000-0000-000009070000}"/>
    <cellStyle name="Normal 121" xfId="1815" xr:uid="{00000000-0005-0000-0000-00000A070000}"/>
    <cellStyle name="Normal 122" xfId="1816" xr:uid="{00000000-0005-0000-0000-00000B070000}"/>
    <cellStyle name="Normal 123" xfId="1817" xr:uid="{00000000-0005-0000-0000-00000C070000}"/>
    <cellStyle name="Normal 124" xfId="1818" xr:uid="{00000000-0005-0000-0000-00000D070000}"/>
    <cellStyle name="Normal 125" xfId="1819" xr:uid="{00000000-0005-0000-0000-00000E070000}"/>
    <cellStyle name="Normal 126" xfId="1820" xr:uid="{00000000-0005-0000-0000-00000F070000}"/>
    <cellStyle name="Normal 127" xfId="1821" xr:uid="{00000000-0005-0000-0000-000010070000}"/>
    <cellStyle name="Normal 128" xfId="1822" xr:uid="{00000000-0005-0000-0000-000011070000}"/>
    <cellStyle name="Normal 129" xfId="1823" xr:uid="{00000000-0005-0000-0000-000012070000}"/>
    <cellStyle name="Normal 13" xfId="5" xr:uid="{00000000-0005-0000-0000-000013070000}"/>
    <cellStyle name="Normal 13 2" xfId="1824" xr:uid="{00000000-0005-0000-0000-000014070000}"/>
    <cellStyle name="Normal 13 2 2" xfId="1825" xr:uid="{00000000-0005-0000-0000-000015070000}"/>
    <cellStyle name="Normal 13 3" xfId="1826" xr:uid="{00000000-0005-0000-0000-000016070000}"/>
    <cellStyle name="Normal 13 3 2" xfId="1827" xr:uid="{00000000-0005-0000-0000-000017070000}"/>
    <cellStyle name="Normal 13 4" xfId="1828" xr:uid="{00000000-0005-0000-0000-000018070000}"/>
    <cellStyle name="Normal 13 5" xfId="1829" xr:uid="{00000000-0005-0000-0000-000019070000}"/>
    <cellStyle name="Normal 13 6" xfId="1830" xr:uid="{00000000-0005-0000-0000-00001A070000}"/>
    <cellStyle name="Normal 130" xfId="1831" xr:uid="{00000000-0005-0000-0000-00001B070000}"/>
    <cellStyle name="Normal 131" xfId="1832" xr:uid="{00000000-0005-0000-0000-00001C070000}"/>
    <cellStyle name="Normal 132" xfId="1833" xr:uid="{00000000-0005-0000-0000-00001D070000}"/>
    <cellStyle name="Normal 133" xfId="1834" xr:uid="{00000000-0005-0000-0000-00001E070000}"/>
    <cellStyle name="Normal 134" xfId="1835" xr:uid="{00000000-0005-0000-0000-00001F070000}"/>
    <cellStyle name="Normal 135" xfId="1836" xr:uid="{00000000-0005-0000-0000-000020070000}"/>
    <cellStyle name="Normal 136" xfId="1837" xr:uid="{00000000-0005-0000-0000-000021070000}"/>
    <cellStyle name="Normal 137" xfId="1838" xr:uid="{00000000-0005-0000-0000-000022070000}"/>
    <cellStyle name="Normal 138" xfId="1839" xr:uid="{00000000-0005-0000-0000-000023070000}"/>
    <cellStyle name="Normal 139" xfId="1840" xr:uid="{00000000-0005-0000-0000-000024070000}"/>
    <cellStyle name="Normal 14" xfId="6" xr:uid="{00000000-0005-0000-0000-000025070000}"/>
    <cellStyle name="Normal 14 10" xfId="1841" xr:uid="{00000000-0005-0000-0000-000026070000}"/>
    <cellStyle name="Normal 14 10 2" xfId="1842" xr:uid="{00000000-0005-0000-0000-000027070000}"/>
    <cellStyle name="Normal 14 11" xfId="1843" xr:uid="{00000000-0005-0000-0000-000028070000}"/>
    <cellStyle name="Normal 14 11 2" xfId="1844" xr:uid="{00000000-0005-0000-0000-000029070000}"/>
    <cellStyle name="Normal 14 12" xfId="1845" xr:uid="{00000000-0005-0000-0000-00002A070000}"/>
    <cellStyle name="Normal 14 12 2" xfId="1846" xr:uid="{00000000-0005-0000-0000-00002B070000}"/>
    <cellStyle name="Normal 14 13" xfId="1847" xr:uid="{00000000-0005-0000-0000-00002C070000}"/>
    <cellStyle name="Normal 14 14" xfId="1848" xr:uid="{00000000-0005-0000-0000-00002D070000}"/>
    <cellStyle name="Normal 14 15" xfId="1849" xr:uid="{00000000-0005-0000-0000-00002E070000}"/>
    <cellStyle name="Normal 14 2" xfId="1850" xr:uid="{00000000-0005-0000-0000-00002F070000}"/>
    <cellStyle name="Normal 14 2 10" xfId="1851" xr:uid="{00000000-0005-0000-0000-000030070000}"/>
    <cellStyle name="Normal 14 2 10 2" xfId="1852" xr:uid="{00000000-0005-0000-0000-000031070000}"/>
    <cellStyle name="Normal 14 2 11" xfId="1853" xr:uid="{00000000-0005-0000-0000-000032070000}"/>
    <cellStyle name="Normal 14 2 11 2" xfId="1854" xr:uid="{00000000-0005-0000-0000-000033070000}"/>
    <cellStyle name="Normal 14 2 12" xfId="1855" xr:uid="{00000000-0005-0000-0000-000034070000}"/>
    <cellStyle name="Normal 14 2 13" xfId="1856" xr:uid="{00000000-0005-0000-0000-000035070000}"/>
    <cellStyle name="Normal 14 2 14" xfId="1857" xr:uid="{00000000-0005-0000-0000-000036070000}"/>
    <cellStyle name="Normal 14 2 2" xfId="1858" xr:uid="{00000000-0005-0000-0000-000037070000}"/>
    <cellStyle name="Normal 14 2 2 2" xfId="1859" xr:uid="{00000000-0005-0000-0000-000038070000}"/>
    <cellStyle name="Normal 14 2 2 2 2" xfId="1860" xr:uid="{00000000-0005-0000-0000-000039070000}"/>
    <cellStyle name="Normal 14 2 2 2 3" xfId="1861" xr:uid="{00000000-0005-0000-0000-00003A070000}"/>
    <cellStyle name="Normal 14 2 2 3" xfId="1862" xr:uid="{00000000-0005-0000-0000-00003B070000}"/>
    <cellStyle name="Normal 14 2 2 3 2" xfId="1863" xr:uid="{00000000-0005-0000-0000-00003C070000}"/>
    <cellStyle name="Normal 14 2 2 4" xfId="1864" xr:uid="{00000000-0005-0000-0000-00003D070000}"/>
    <cellStyle name="Normal 14 2 2 5" xfId="1865" xr:uid="{00000000-0005-0000-0000-00003E070000}"/>
    <cellStyle name="Normal 14 2 3" xfId="1866" xr:uid="{00000000-0005-0000-0000-00003F070000}"/>
    <cellStyle name="Normal 14 2 3 2" xfId="1867" xr:uid="{00000000-0005-0000-0000-000040070000}"/>
    <cellStyle name="Normal 14 2 3 3" xfId="1868" xr:uid="{00000000-0005-0000-0000-000041070000}"/>
    <cellStyle name="Normal 14 2 4" xfId="1869" xr:uid="{00000000-0005-0000-0000-000042070000}"/>
    <cellStyle name="Normal 14 2 4 2" xfId="1870" xr:uid="{00000000-0005-0000-0000-000043070000}"/>
    <cellStyle name="Normal 14 2 4 3" xfId="1871" xr:uid="{00000000-0005-0000-0000-000044070000}"/>
    <cellStyle name="Normal 14 2 5" xfId="1872" xr:uid="{00000000-0005-0000-0000-000045070000}"/>
    <cellStyle name="Normal 14 2 5 2" xfId="1873" xr:uid="{00000000-0005-0000-0000-000046070000}"/>
    <cellStyle name="Normal 14 2 5 3" xfId="1874" xr:uid="{00000000-0005-0000-0000-000047070000}"/>
    <cellStyle name="Normal 14 2 6" xfId="1875" xr:uid="{00000000-0005-0000-0000-000048070000}"/>
    <cellStyle name="Normal 14 2 6 2" xfId="1876" xr:uid="{00000000-0005-0000-0000-000049070000}"/>
    <cellStyle name="Normal 14 2 6 3" xfId="1877" xr:uid="{00000000-0005-0000-0000-00004A070000}"/>
    <cellStyle name="Normal 14 2 7" xfId="1878" xr:uid="{00000000-0005-0000-0000-00004B070000}"/>
    <cellStyle name="Normal 14 2 7 2" xfId="1879" xr:uid="{00000000-0005-0000-0000-00004C070000}"/>
    <cellStyle name="Normal 14 2 8" xfId="1880" xr:uid="{00000000-0005-0000-0000-00004D070000}"/>
    <cellStyle name="Normal 14 2 8 2" xfId="1881" xr:uid="{00000000-0005-0000-0000-00004E070000}"/>
    <cellStyle name="Normal 14 2 9" xfId="1882" xr:uid="{00000000-0005-0000-0000-00004F070000}"/>
    <cellStyle name="Normal 14 2 9 2" xfId="1883" xr:uid="{00000000-0005-0000-0000-000050070000}"/>
    <cellStyle name="Normal 14 3" xfId="1884" xr:uid="{00000000-0005-0000-0000-000051070000}"/>
    <cellStyle name="Normal 14 3 2" xfId="1885" xr:uid="{00000000-0005-0000-0000-000052070000}"/>
    <cellStyle name="Normal 14 3 2 2" xfId="1886" xr:uid="{00000000-0005-0000-0000-000053070000}"/>
    <cellStyle name="Normal 14 3 2 3" xfId="1887" xr:uid="{00000000-0005-0000-0000-000054070000}"/>
    <cellStyle name="Normal 14 3 3" xfId="1888" xr:uid="{00000000-0005-0000-0000-000055070000}"/>
    <cellStyle name="Normal 14 3 3 2" xfId="1889" xr:uid="{00000000-0005-0000-0000-000056070000}"/>
    <cellStyle name="Normal 14 3 4" xfId="1890" xr:uid="{00000000-0005-0000-0000-000057070000}"/>
    <cellStyle name="Normal 14 3 5" xfId="1891" xr:uid="{00000000-0005-0000-0000-000058070000}"/>
    <cellStyle name="Normal 14 4" xfId="1892" xr:uid="{00000000-0005-0000-0000-000059070000}"/>
    <cellStyle name="Normal 14 4 2" xfId="1893" xr:uid="{00000000-0005-0000-0000-00005A070000}"/>
    <cellStyle name="Normal 14 4 3" xfId="1894" xr:uid="{00000000-0005-0000-0000-00005B070000}"/>
    <cellStyle name="Normal 14 5" xfId="1895" xr:uid="{00000000-0005-0000-0000-00005C070000}"/>
    <cellStyle name="Normal 14 5 2" xfId="1896" xr:uid="{00000000-0005-0000-0000-00005D070000}"/>
    <cellStyle name="Normal 14 5 3" xfId="1897" xr:uid="{00000000-0005-0000-0000-00005E070000}"/>
    <cellStyle name="Normal 14 6" xfId="1898" xr:uid="{00000000-0005-0000-0000-00005F070000}"/>
    <cellStyle name="Normal 14 6 2" xfId="1899" xr:uid="{00000000-0005-0000-0000-000060070000}"/>
    <cellStyle name="Normal 14 6 3" xfId="1900" xr:uid="{00000000-0005-0000-0000-000061070000}"/>
    <cellStyle name="Normal 14 7" xfId="1901" xr:uid="{00000000-0005-0000-0000-000062070000}"/>
    <cellStyle name="Normal 14 7 2" xfId="1902" xr:uid="{00000000-0005-0000-0000-000063070000}"/>
    <cellStyle name="Normal 14 7 3" xfId="1903" xr:uid="{00000000-0005-0000-0000-000064070000}"/>
    <cellStyle name="Normal 14 8" xfId="1904" xr:uid="{00000000-0005-0000-0000-000065070000}"/>
    <cellStyle name="Normal 14 8 2" xfId="1905" xr:uid="{00000000-0005-0000-0000-000066070000}"/>
    <cellStyle name="Normal 14 9" xfId="1906" xr:uid="{00000000-0005-0000-0000-000067070000}"/>
    <cellStyle name="Normal 14 9 2" xfId="1907" xr:uid="{00000000-0005-0000-0000-000068070000}"/>
    <cellStyle name="Normal 140" xfId="1908" xr:uid="{00000000-0005-0000-0000-000069070000}"/>
    <cellStyle name="Normal 141" xfId="1909" xr:uid="{00000000-0005-0000-0000-00006A070000}"/>
    <cellStyle name="Normal 142" xfId="1910" xr:uid="{00000000-0005-0000-0000-00006B070000}"/>
    <cellStyle name="Normal 143" xfId="1911" xr:uid="{00000000-0005-0000-0000-00006C070000}"/>
    <cellStyle name="Normal 144" xfId="1912" xr:uid="{00000000-0005-0000-0000-00006D070000}"/>
    <cellStyle name="Normal 145" xfId="1913" xr:uid="{00000000-0005-0000-0000-00006E070000}"/>
    <cellStyle name="Normal 146" xfId="1914" xr:uid="{00000000-0005-0000-0000-00006F070000}"/>
    <cellStyle name="Normal 147" xfId="1915" xr:uid="{00000000-0005-0000-0000-000070070000}"/>
    <cellStyle name="Normal 148" xfId="1916" xr:uid="{00000000-0005-0000-0000-000071070000}"/>
    <cellStyle name="Normal 149" xfId="1917" xr:uid="{00000000-0005-0000-0000-000072070000}"/>
    <cellStyle name="Normal 15" xfId="7" xr:uid="{00000000-0005-0000-0000-000073070000}"/>
    <cellStyle name="Normal 15 2" xfId="1918" xr:uid="{00000000-0005-0000-0000-000074070000}"/>
    <cellStyle name="Normal 15 2 2" xfId="1919" xr:uid="{00000000-0005-0000-0000-000075070000}"/>
    <cellStyle name="Normal 15 3" xfId="1920" xr:uid="{00000000-0005-0000-0000-000076070000}"/>
    <cellStyle name="Normal 15 3 2" xfId="1921" xr:uid="{00000000-0005-0000-0000-000077070000}"/>
    <cellStyle name="Normal 15 4" xfId="1922" xr:uid="{00000000-0005-0000-0000-000078070000}"/>
    <cellStyle name="Normal 15 5" xfId="1923" xr:uid="{00000000-0005-0000-0000-000079070000}"/>
    <cellStyle name="Normal 15 6" xfId="1924" xr:uid="{00000000-0005-0000-0000-00007A070000}"/>
    <cellStyle name="Normal 150" xfId="1925" xr:uid="{00000000-0005-0000-0000-00007B070000}"/>
    <cellStyle name="Normal 151" xfId="1926" xr:uid="{00000000-0005-0000-0000-00007C070000}"/>
    <cellStyle name="Normal 152" xfId="1927" xr:uid="{00000000-0005-0000-0000-00007D070000}"/>
    <cellStyle name="Normal 153" xfId="1928" xr:uid="{00000000-0005-0000-0000-00007E070000}"/>
    <cellStyle name="Normal 154" xfId="1929" xr:uid="{00000000-0005-0000-0000-00007F070000}"/>
    <cellStyle name="Normal 155" xfId="1930" xr:uid="{00000000-0005-0000-0000-000080070000}"/>
    <cellStyle name="Normal 156" xfId="1931" xr:uid="{00000000-0005-0000-0000-000081070000}"/>
    <cellStyle name="Normal 157" xfId="1932" xr:uid="{00000000-0005-0000-0000-000082070000}"/>
    <cellStyle name="Normal 158" xfId="1933" xr:uid="{00000000-0005-0000-0000-000083070000}"/>
    <cellStyle name="Normal 159" xfId="1934" xr:uid="{00000000-0005-0000-0000-000084070000}"/>
    <cellStyle name="Normal 16" xfId="16" xr:uid="{00000000-0005-0000-0000-000085070000}"/>
    <cellStyle name="Normal 16 2" xfId="1935" xr:uid="{00000000-0005-0000-0000-000086070000}"/>
    <cellStyle name="Normal 16 2 2" xfId="1936" xr:uid="{00000000-0005-0000-0000-000087070000}"/>
    <cellStyle name="Normal 16 3" xfId="1937" xr:uid="{00000000-0005-0000-0000-000088070000}"/>
    <cellStyle name="Normal 16 3 2" xfId="1938" xr:uid="{00000000-0005-0000-0000-000089070000}"/>
    <cellStyle name="Normal 16 4" xfId="1939" xr:uid="{00000000-0005-0000-0000-00008A070000}"/>
    <cellStyle name="Normal 16 5" xfId="1940" xr:uid="{00000000-0005-0000-0000-00008B070000}"/>
    <cellStyle name="Normal 16 6" xfId="1941" xr:uid="{00000000-0005-0000-0000-00008C070000}"/>
    <cellStyle name="Normal 160" xfId="1942" xr:uid="{00000000-0005-0000-0000-00008D070000}"/>
    <cellStyle name="Normal 161" xfId="1943" xr:uid="{00000000-0005-0000-0000-00008E070000}"/>
    <cellStyle name="Normal 162" xfId="1944" xr:uid="{00000000-0005-0000-0000-00008F070000}"/>
    <cellStyle name="Normal 163" xfId="1945" xr:uid="{00000000-0005-0000-0000-000090070000}"/>
    <cellStyle name="Normal 164" xfId="1946" xr:uid="{00000000-0005-0000-0000-000091070000}"/>
    <cellStyle name="Normal 165" xfId="1947" xr:uid="{00000000-0005-0000-0000-000092070000}"/>
    <cellStyle name="Normal 166" xfId="1948" xr:uid="{00000000-0005-0000-0000-000093070000}"/>
    <cellStyle name="Normal 167" xfId="1949" xr:uid="{00000000-0005-0000-0000-000094070000}"/>
    <cellStyle name="Normal 168" xfId="1950" xr:uid="{00000000-0005-0000-0000-000095070000}"/>
    <cellStyle name="Normal 169" xfId="1951" xr:uid="{00000000-0005-0000-0000-000096070000}"/>
    <cellStyle name="Normal 17" xfId="18" xr:uid="{00000000-0005-0000-0000-000097070000}"/>
    <cellStyle name="Normal 17 2" xfId="1952" xr:uid="{00000000-0005-0000-0000-000098070000}"/>
    <cellStyle name="Normal 17 2 2" xfId="1953" xr:uid="{00000000-0005-0000-0000-000099070000}"/>
    <cellStyle name="Normal 17 3" xfId="1954" xr:uid="{00000000-0005-0000-0000-00009A070000}"/>
    <cellStyle name="Normal 17 3 2" xfId="1955" xr:uid="{00000000-0005-0000-0000-00009B070000}"/>
    <cellStyle name="Normal 17 4" xfId="1956" xr:uid="{00000000-0005-0000-0000-00009C070000}"/>
    <cellStyle name="Normal 17 5" xfId="1957" xr:uid="{00000000-0005-0000-0000-00009D070000}"/>
    <cellStyle name="Normal 17 6" xfId="1958" xr:uid="{00000000-0005-0000-0000-00009E070000}"/>
    <cellStyle name="Normal 170" xfId="1959" xr:uid="{00000000-0005-0000-0000-00009F070000}"/>
    <cellStyle name="Normal 171" xfId="1960" xr:uid="{00000000-0005-0000-0000-0000A0070000}"/>
    <cellStyle name="Normal 172" xfId="1961" xr:uid="{00000000-0005-0000-0000-0000A1070000}"/>
    <cellStyle name="Normal 173" xfId="1962" xr:uid="{00000000-0005-0000-0000-0000A2070000}"/>
    <cellStyle name="Normal 174" xfId="1963" xr:uid="{00000000-0005-0000-0000-0000A3070000}"/>
    <cellStyle name="Normal 175" xfId="1964" xr:uid="{00000000-0005-0000-0000-0000A4070000}"/>
    <cellStyle name="Normal 176" xfId="1965" xr:uid="{00000000-0005-0000-0000-0000A5070000}"/>
    <cellStyle name="Normal 177" xfId="1966" xr:uid="{00000000-0005-0000-0000-0000A6070000}"/>
    <cellStyle name="Normal 178" xfId="1967" xr:uid="{00000000-0005-0000-0000-0000A7070000}"/>
    <cellStyle name="Normal 179" xfId="1968" xr:uid="{00000000-0005-0000-0000-0000A8070000}"/>
    <cellStyle name="Normal 18" xfId="1969" xr:uid="{00000000-0005-0000-0000-0000A9070000}"/>
    <cellStyle name="Normal 18 2" xfId="1970" xr:uid="{00000000-0005-0000-0000-0000AA070000}"/>
    <cellStyle name="Normal 18 2 2" xfId="1971" xr:uid="{00000000-0005-0000-0000-0000AB070000}"/>
    <cellStyle name="Normal 18 2 2 2" xfId="1972" xr:uid="{00000000-0005-0000-0000-0000AC070000}"/>
    <cellStyle name="Normal 18 2 2 2 2" xfId="1973" xr:uid="{00000000-0005-0000-0000-0000AD070000}"/>
    <cellStyle name="Normal 18 2 2 3" xfId="1974" xr:uid="{00000000-0005-0000-0000-0000AE070000}"/>
    <cellStyle name="Normal 18 2 3" xfId="1975" xr:uid="{00000000-0005-0000-0000-0000AF070000}"/>
    <cellStyle name="Normal 18 2 3 2" xfId="1976" xr:uid="{00000000-0005-0000-0000-0000B0070000}"/>
    <cellStyle name="Normal 18 2 4" xfId="1977" xr:uid="{00000000-0005-0000-0000-0000B1070000}"/>
    <cellStyle name="Normal 18 3" xfId="1978" xr:uid="{00000000-0005-0000-0000-0000B2070000}"/>
    <cellStyle name="Normal 18 4" xfId="1979" xr:uid="{00000000-0005-0000-0000-0000B3070000}"/>
    <cellStyle name="Normal 19" xfId="1980" xr:uid="{00000000-0005-0000-0000-0000B4070000}"/>
    <cellStyle name="Normal 19 2" xfId="1981" xr:uid="{00000000-0005-0000-0000-0000B5070000}"/>
    <cellStyle name="Normal 19 3" xfId="1982" xr:uid="{00000000-0005-0000-0000-0000B6070000}"/>
    <cellStyle name="Normal 19 4" xfId="1983" xr:uid="{00000000-0005-0000-0000-0000B7070000}"/>
    <cellStyle name="Normal 19 5" xfId="1984" xr:uid="{00000000-0005-0000-0000-0000B8070000}"/>
    <cellStyle name="Normal 196" xfId="1985" xr:uid="{00000000-0005-0000-0000-0000B9070000}"/>
    <cellStyle name="Normal 196 10" xfId="1986" xr:uid="{00000000-0005-0000-0000-0000BA070000}"/>
    <cellStyle name="Normal 196 10 2" xfId="1987" xr:uid="{00000000-0005-0000-0000-0000BB070000}"/>
    <cellStyle name="Normal 196 11" xfId="1988" xr:uid="{00000000-0005-0000-0000-0000BC070000}"/>
    <cellStyle name="Normal 196 11 2" xfId="1989" xr:uid="{00000000-0005-0000-0000-0000BD070000}"/>
    <cellStyle name="Normal 196 12" xfId="1990" xr:uid="{00000000-0005-0000-0000-0000BE070000}"/>
    <cellStyle name="Normal 196 13" xfId="1991" xr:uid="{00000000-0005-0000-0000-0000BF070000}"/>
    <cellStyle name="Normal 196 14" xfId="1992" xr:uid="{00000000-0005-0000-0000-0000C0070000}"/>
    <cellStyle name="Normal 196 2" xfId="1993" xr:uid="{00000000-0005-0000-0000-0000C1070000}"/>
    <cellStyle name="Normal 196 2 2" xfId="1994" xr:uid="{00000000-0005-0000-0000-0000C2070000}"/>
    <cellStyle name="Normal 196 2 2 2" xfId="1995" xr:uid="{00000000-0005-0000-0000-0000C3070000}"/>
    <cellStyle name="Normal 196 2 2 3" xfId="1996" xr:uid="{00000000-0005-0000-0000-0000C4070000}"/>
    <cellStyle name="Normal 196 2 3" xfId="1997" xr:uid="{00000000-0005-0000-0000-0000C5070000}"/>
    <cellStyle name="Normal 196 2 3 2" xfId="1998" xr:uid="{00000000-0005-0000-0000-0000C6070000}"/>
    <cellStyle name="Normal 196 2 4" xfId="1999" xr:uid="{00000000-0005-0000-0000-0000C7070000}"/>
    <cellStyle name="Normal 196 2 5" xfId="2000" xr:uid="{00000000-0005-0000-0000-0000C8070000}"/>
    <cellStyle name="Normal 196 3" xfId="2001" xr:uid="{00000000-0005-0000-0000-0000C9070000}"/>
    <cellStyle name="Normal 196 3 2" xfId="2002" xr:uid="{00000000-0005-0000-0000-0000CA070000}"/>
    <cellStyle name="Normal 196 3 3" xfId="2003" xr:uid="{00000000-0005-0000-0000-0000CB070000}"/>
    <cellStyle name="Normal 196 4" xfId="2004" xr:uid="{00000000-0005-0000-0000-0000CC070000}"/>
    <cellStyle name="Normal 196 4 2" xfId="2005" xr:uid="{00000000-0005-0000-0000-0000CD070000}"/>
    <cellStyle name="Normal 196 4 3" xfId="2006" xr:uid="{00000000-0005-0000-0000-0000CE070000}"/>
    <cellStyle name="Normal 196 5" xfId="2007" xr:uid="{00000000-0005-0000-0000-0000CF070000}"/>
    <cellStyle name="Normal 196 5 2" xfId="2008" xr:uid="{00000000-0005-0000-0000-0000D0070000}"/>
    <cellStyle name="Normal 196 5 3" xfId="2009" xr:uid="{00000000-0005-0000-0000-0000D1070000}"/>
    <cellStyle name="Normal 196 6" xfId="2010" xr:uid="{00000000-0005-0000-0000-0000D2070000}"/>
    <cellStyle name="Normal 196 6 2" xfId="2011" xr:uid="{00000000-0005-0000-0000-0000D3070000}"/>
    <cellStyle name="Normal 196 6 3" xfId="2012" xr:uid="{00000000-0005-0000-0000-0000D4070000}"/>
    <cellStyle name="Normal 196 7" xfId="2013" xr:uid="{00000000-0005-0000-0000-0000D5070000}"/>
    <cellStyle name="Normal 196 7 2" xfId="2014" xr:uid="{00000000-0005-0000-0000-0000D6070000}"/>
    <cellStyle name="Normal 196 8" xfId="2015" xr:uid="{00000000-0005-0000-0000-0000D7070000}"/>
    <cellStyle name="Normal 196 8 2" xfId="2016" xr:uid="{00000000-0005-0000-0000-0000D8070000}"/>
    <cellStyle name="Normal 196 9" xfId="2017" xr:uid="{00000000-0005-0000-0000-0000D9070000}"/>
    <cellStyle name="Normal 196 9 2" xfId="2018" xr:uid="{00000000-0005-0000-0000-0000DA070000}"/>
    <cellStyle name="Normal 2" xfId="8" xr:uid="{00000000-0005-0000-0000-0000DB070000}"/>
    <cellStyle name="Normal 2 10" xfId="2019" xr:uid="{00000000-0005-0000-0000-0000DC070000}"/>
    <cellStyle name="Normal 2 11" xfId="2020" xr:uid="{00000000-0005-0000-0000-0000DD070000}"/>
    <cellStyle name="Normal 2 11 2" xfId="2021" xr:uid="{00000000-0005-0000-0000-0000DE070000}"/>
    <cellStyle name="Normal 2 2" xfId="17" xr:uid="{00000000-0005-0000-0000-0000DF070000}"/>
    <cellStyle name="Normal 2 2 2" xfId="2022" xr:uid="{00000000-0005-0000-0000-0000E0070000}"/>
    <cellStyle name="Normal 2 2 2 2" xfId="2023" xr:uid="{00000000-0005-0000-0000-0000E1070000}"/>
    <cellStyle name="Normal 2 2 2 3" xfId="2024" xr:uid="{00000000-0005-0000-0000-0000E2070000}"/>
    <cellStyle name="Normal 2 2 3" xfId="2025" xr:uid="{00000000-0005-0000-0000-0000E3070000}"/>
    <cellStyle name="Normal 2 2 3 2" xfId="2026" xr:uid="{00000000-0005-0000-0000-0000E4070000}"/>
    <cellStyle name="Normal 2 2 3 3" xfId="2027" xr:uid="{00000000-0005-0000-0000-0000E5070000}"/>
    <cellStyle name="Normal 2 2 3 3 2" xfId="2028" xr:uid="{00000000-0005-0000-0000-0000E6070000}"/>
    <cellStyle name="Normal 2 2 3 3 2 2" xfId="2029" xr:uid="{00000000-0005-0000-0000-0000E7070000}"/>
    <cellStyle name="Normal 2 2 3 3 3" xfId="2030" xr:uid="{00000000-0005-0000-0000-0000E8070000}"/>
    <cellStyle name="Normal 2 2 3 4" xfId="2031" xr:uid="{00000000-0005-0000-0000-0000E9070000}"/>
    <cellStyle name="Normal 2 2 3 4 2" xfId="2032" xr:uid="{00000000-0005-0000-0000-0000EA070000}"/>
    <cellStyle name="Normal 2 2 3 5" xfId="2033" xr:uid="{00000000-0005-0000-0000-0000EB070000}"/>
    <cellStyle name="Normal 2 2 4" xfId="2034" xr:uid="{00000000-0005-0000-0000-0000EC070000}"/>
    <cellStyle name="Normal 2 2 4 2" xfId="2035" xr:uid="{00000000-0005-0000-0000-0000ED070000}"/>
    <cellStyle name="Normal 2 2 4 2 2" xfId="2036" xr:uid="{00000000-0005-0000-0000-0000EE070000}"/>
    <cellStyle name="Normal 2 2 4 2 2 2" xfId="2037" xr:uid="{00000000-0005-0000-0000-0000EF070000}"/>
    <cellStyle name="Normal 2 2 4 2 3" xfId="2038" xr:uid="{00000000-0005-0000-0000-0000F0070000}"/>
    <cellStyle name="Normal 2 2 4 3" xfId="2039" xr:uid="{00000000-0005-0000-0000-0000F1070000}"/>
    <cellStyle name="Normal 2 2 4 3 2" xfId="2040" xr:uid="{00000000-0005-0000-0000-0000F2070000}"/>
    <cellStyle name="Normal 2 2 4 4" xfId="2041" xr:uid="{00000000-0005-0000-0000-0000F3070000}"/>
    <cellStyle name="Normal 2 2 5" xfId="2042" xr:uid="{00000000-0005-0000-0000-0000F4070000}"/>
    <cellStyle name="Normal 2 2 5 2" xfId="2043" xr:uid="{00000000-0005-0000-0000-0000F5070000}"/>
    <cellStyle name="Normal 2 2 5 2 2" xfId="2044" xr:uid="{00000000-0005-0000-0000-0000F6070000}"/>
    <cellStyle name="Normal 2 2 5 2 2 2" xfId="2045" xr:uid="{00000000-0005-0000-0000-0000F7070000}"/>
    <cellStyle name="Normal 2 2 5 2 3" xfId="2046" xr:uid="{00000000-0005-0000-0000-0000F8070000}"/>
    <cellStyle name="Normal 2 2 5 3" xfId="2047" xr:uid="{00000000-0005-0000-0000-0000F9070000}"/>
    <cellStyle name="Normal 2 2 5 3 2" xfId="2048" xr:uid="{00000000-0005-0000-0000-0000FA070000}"/>
    <cellStyle name="Normal 2 2 5 4" xfId="2049" xr:uid="{00000000-0005-0000-0000-0000FB070000}"/>
    <cellStyle name="Normal 2 2 6" xfId="2050" xr:uid="{00000000-0005-0000-0000-0000FC070000}"/>
    <cellStyle name="Normal 2 2 7" xfId="2051" xr:uid="{00000000-0005-0000-0000-0000FD070000}"/>
    <cellStyle name="Normal 2 3" xfId="2052" xr:uid="{00000000-0005-0000-0000-0000FE070000}"/>
    <cellStyle name="Normal 2 3 2" xfId="2053" xr:uid="{00000000-0005-0000-0000-0000FF070000}"/>
    <cellStyle name="Normal 2 3 3" xfId="2054" xr:uid="{00000000-0005-0000-0000-000000080000}"/>
    <cellStyle name="Normal 2 4" xfId="2055" xr:uid="{00000000-0005-0000-0000-000001080000}"/>
    <cellStyle name="Normal 2 4 2" xfId="2056" xr:uid="{00000000-0005-0000-0000-000002080000}"/>
    <cellStyle name="Normal 2 4 3" xfId="2057" xr:uid="{00000000-0005-0000-0000-000003080000}"/>
    <cellStyle name="Normal 2 4 4" xfId="2058" xr:uid="{00000000-0005-0000-0000-000004080000}"/>
    <cellStyle name="Normal 2 5" xfId="2059" xr:uid="{00000000-0005-0000-0000-000005080000}"/>
    <cellStyle name="Normal 2 6" xfId="2060" xr:uid="{00000000-0005-0000-0000-000006080000}"/>
    <cellStyle name="Normal 2 7" xfId="2061" xr:uid="{00000000-0005-0000-0000-000007080000}"/>
    <cellStyle name="Normal 2 7 10" xfId="2062" xr:uid="{00000000-0005-0000-0000-000008080000}"/>
    <cellStyle name="Normal 2 7 10 2" xfId="2063" xr:uid="{00000000-0005-0000-0000-000009080000}"/>
    <cellStyle name="Normal 2 7 11" xfId="2064" xr:uid="{00000000-0005-0000-0000-00000A080000}"/>
    <cellStyle name="Normal 2 7 11 2" xfId="2065" xr:uid="{00000000-0005-0000-0000-00000B080000}"/>
    <cellStyle name="Normal 2 7 12" xfId="2066" xr:uid="{00000000-0005-0000-0000-00000C080000}"/>
    <cellStyle name="Normal 2 7 13" xfId="2067" xr:uid="{00000000-0005-0000-0000-00000D080000}"/>
    <cellStyle name="Normal 2 7 14" xfId="2068" xr:uid="{00000000-0005-0000-0000-00000E080000}"/>
    <cellStyle name="Normal 2 7 2" xfId="2069" xr:uid="{00000000-0005-0000-0000-00000F080000}"/>
    <cellStyle name="Normal 2 7 2 2" xfId="2070" xr:uid="{00000000-0005-0000-0000-000010080000}"/>
    <cellStyle name="Normal 2 7 2 2 2" xfId="2071" xr:uid="{00000000-0005-0000-0000-000011080000}"/>
    <cellStyle name="Normal 2 7 2 2 3" xfId="2072" xr:uid="{00000000-0005-0000-0000-000012080000}"/>
    <cellStyle name="Normal 2 7 2 3" xfId="2073" xr:uid="{00000000-0005-0000-0000-000013080000}"/>
    <cellStyle name="Normal 2 7 2 3 2" xfId="2074" xr:uid="{00000000-0005-0000-0000-000014080000}"/>
    <cellStyle name="Normal 2 7 2 4" xfId="2075" xr:uid="{00000000-0005-0000-0000-000015080000}"/>
    <cellStyle name="Normal 2 7 2 5" xfId="2076" xr:uid="{00000000-0005-0000-0000-000016080000}"/>
    <cellStyle name="Normal 2 7 3" xfId="2077" xr:uid="{00000000-0005-0000-0000-000017080000}"/>
    <cellStyle name="Normal 2 7 3 2" xfId="2078" xr:uid="{00000000-0005-0000-0000-000018080000}"/>
    <cellStyle name="Normal 2 7 3 3" xfId="2079" xr:uid="{00000000-0005-0000-0000-000019080000}"/>
    <cellStyle name="Normal 2 7 4" xfId="2080" xr:uid="{00000000-0005-0000-0000-00001A080000}"/>
    <cellStyle name="Normal 2 7 4 2" xfId="2081" xr:uid="{00000000-0005-0000-0000-00001B080000}"/>
    <cellStyle name="Normal 2 7 4 3" xfId="2082" xr:uid="{00000000-0005-0000-0000-00001C080000}"/>
    <cellStyle name="Normal 2 7 5" xfId="2083" xr:uid="{00000000-0005-0000-0000-00001D080000}"/>
    <cellStyle name="Normal 2 7 5 2" xfId="2084" xr:uid="{00000000-0005-0000-0000-00001E080000}"/>
    <cellStyle name="Normal 2 7 5 3" xfId="2085" xr:uid="{00000000-0005-0000-0000-00001F080000}"/>
    <cellStyle name="Normal 2 7 6" xfId="2086" xr:uid="{00000000-0005-0000-0000-000020080000}"/>
    <cellStyle name="Normal 2 7 6 2" xfId="2087" xr:uid="{00000000-0005-0000-0000-000021080000}"/>
    <cellStyle name="Normal 2 7 6 3" xfId="2088" xr:uid="{00000000-0005-0000-0000-000022080000}"/>
    <cellStyle name="Normal 2 7 7" xfId="2089" xr:uid="{00000000-0005-0000-0000-000023080000}"/>
    <cellStyle name="Normal 2 7 7 2" xfId="2090" xr:uid="{00000000-0005-0000-0000-000024080000}"/>
    <cellStyle name="Normal 2 7 8" xfId="2091" xr:uid="{00000000-0005-0000-0000-000025080000}"/>
    <cellStyle name="Normal 2 7 8 2" xfId="2092" xr:uid="{00000000-0005-0000-0000-000026080000}"/>
    <cellStyle name="Normal 2 7 9" xfId="2093" xr:uid="{00000000-0005-0000-0000-000027080000}"/>
    <cellStyle name="Normal 2 7 9 2" xfId="2094" xr:uid="{00000000-0005-0000-0000-000028080000}"/>
    <cellStyle name="Normal 2 8" xfId="2095" xr:uid="{00000000-0005-0000-0000-000029080000}"/>
    <cellStyle name="Normal 2 8 2" xfId="2096" xr:uid="{00000000-0005-0000-0000-00002A080000}"/>
    <cellStyle name="Normal 2 8 2 2" xfId="2097" xr:uid="{00000000-0005-0000-0000-00002B080000}"/>
    <cellStyle name="Normal 2 8 2 3" xfId="2098" xr:uid="{00000000-0005-0000-0000-00002C080000}"/>
    <cellStyle name="Normal 2 8 2 4" xfId="2099" xr:uid="{00000000-0005-0000-0000-00002D080000}"/>
    <cellStyle name="Normal 2 8 3" xfId="2100" xr:uid="{00000000-0005-0000-0000-00002E080000}"/>
    <cellStyle name="Normal 2 8 3 2" xfId="2101" xr:uid="{00000000-0005-0000-0000-00002F080000}"/>
    <cellStyle name="Normal 2 8 4" xfId="2102" xr:uid="{00000000-0005-0000-0000-000030080000}"/>
    <cellStyle name="Normal 2 9" xfId="2103" xr:uid="{00000000-0005-0000-0000-000031080000}"/>
    <cellStyle name="Normal 20" xfId="2104" xr:uid="{00000000-0005-0000-0000-000032080000}"/>
    <cellStyle name="Normal 20 2" xfId="2105" xr:uid="{00000000-0005-0000-0000-000033080000}"/>
    <cellStyle name="Normal 20 2 2" xfId="2106" xr:uid="{00000000-0005-0000-0000-000034080000}"/>
    <cellStyle name="Normal 20 2 2 2" xfId="2107" xr:uid="{00000000-0005-0000-0000-000035080000}"/>
    <cellStyle name="Normal 20 2 2 2 2" xfId="2108" xr:uid="{00000000-0005-0000-0000-000036080000}"/>
    <cellStyle name="Normal 20 2 2 3" xfId="2109" xr:uid="{00000000-0005-0000-0000-000037080000}"/>
    <cellStyle name="Normal 20 2 3" xfId="2110" xr:uid="{00000000-0005-0000-0000-000038080000}"/>
    <cellStyle name="Normal 20 2 3 2" xfId="2111" xr:uid="{00000000-0005-0000-0000-000039080000}"/>
    <cellStyle name="Normal 20 2 4" xfId="2112" xr:uid="{00000000-0005-0000-0000-00003A080000}"/>
    <cellStyle name="Normal 20 3" xfId="2113" xr:uid="{00000000-0005-0000-0000-00003B080000}"/>
    <cellStyle name="Normal 20 4" xfId="2114" xr:uid="{00000000-0005-0000-0000-00003C080000}"/>
    <cellStyle name="Normal 21" xfId="2115" xr:uid="{00000000-0005-0000-0000-00003D080000}"/>
    <cellStyle name="Normal 21 2" xfId="2116" xr:uid="{00000000-0005-0000-0000-00003E080000}"/>
    <cellStyle name="Normal 22" xfId="2117" xr:uid="{00000000-0005-0000-0000-00003F080000}"/>
    <cellStyle name="Normal 22 2" xfId="2118" xr:uid="{00000000-0005-0000-0000-000040080000}"/>
    <cellStyle name="Normal 23" xfId="2119" xr:uid="{00000000-0005-0000-0000-000041080000}"/>
    <cellStyle name="Normal 23 2" xfId="2120" xr:uid="{00000000-0005-0000-0000-000042080000}"/>
    <cellStyle name="Normal 23 3" xfId="2121" xr:uid="{00000000-0005-0000-0000-000043080000}"/>
    <cellStyle name="Normal 24" xfId="2122" xr:uid="{00000000-0005-0000-0000-000044080000}"/>
    <cellStyle name="Normal 24 10" xfId="2123" xr:uid="{00000000-0005-0000-0000-000045080000}"/>
    <cellStyle name="Normal 24 10 2" xfId="2124" xr:uid="{00000000-0005-0000-0000-000046080000}"/>
    <cellStyle name="Normal 24 11" xfId="2125" xr:uid="{00000000-0005-0000-0000-000047080000}"/>
    <cellStyle name="Normal 24 11 2" xfId="2126" xr:uid="{00000000-0005-0000-0000-000048080000}"/>
    <cellStyle name="Normal 24 12" xfId="2127" xr:uid="{00000000-0005-0000-0000-000049080000}"/>
    <cellStyle name="Normal 24 12 2" xfId="2128" xr:uid="{00000000-0005-0000-0000-00004A080000}"/>
    <cellStyle name="Normal 24 13" xfId="2129" xr:uid="{00000000-0005-0000-0000-00004B080000}"/>
    <cellStyle name="Normal 24 14" xfId="2130" xr:uid="{00000000-0005-0000-0000-00004C080000}"/>
    <cellStyle name="Normal 24 15" xfId="2131" xr:uid="{00000000-0005-0000-0000-00004D080000}"/>
    <cellStyle name="Normal 24 2" xfId="2132" xr:uid="{00000000-0005-0000-0000-00004E080000}"/>
    <cellStyle name="Normal 24 2 10" xfId="2133" xr:uid="{00000000-0005-0000-0000-00004F080000}"/>
    <cellStyle name="Normal 24 2 10 2" xfId="2134" xr:uid="{00000000-0005-0000-0000-000050080000}"/>
    <cellStyle name="Normal 24 2 11" xfId="2135" xr:uid="{00000000-0005-0000-0000-000051080000}"/>
    <cellStyle name="Normal 24 2 11 2" xfId="2136" xr:uid="{00000000-0005-0000-0000-000052080000}"/>
    <cellStyle name="Normal 24 2 12" xfId="2137" xr:uid="{00000000-0005-0000-0000-000053080000}"/>
    <cellStyle name="Normal 24 2 13" xfId="2138" xr:uid="{00000000-0005-0000-0000-000054080000}"/>
    <cellStyle name="Normal 24 2 14" xfId="2139" xr:uid="{00000000-0005-0000-0000-000055080000}"/>
    <cellStyle name="Normal 24 2 2" xfId="2140" xr:uid="{00000000-0005-0000-0000-000056080000}"/>
    <cellStyle name="Normal 24 2 2 2" xfId="2141" xr:uid="{00000000-0005-0000-0000-000057080000}"/>
    <cellStyle name="Normal 24 2 2 2 2" xfId="2142" xr:uid="{00000000-0005-0000-0000-000058080000}"/>
    <cellStyle name="Normal 24 2 2 2 3" xfId="2143" xr:uid="{00000000-0005-0000-0000-000059080000}"/>
    <cellStyle name="Normal 24 2 2 3" xfId="2144" xr:uid="{00000000-0005-0000-0000-00005A080000}"/>
    <cellStyle name="Normal 24 2 2 3 2" xfId="2145" xr:uid="{00000000-0005-0000-0000-00005B080000}"/>
    <cellStyle name="Normal 24 2 2 4" xfId="2146" xr:uid="{00000000-0005-0000-0000-00005C080000}"/>
    <cellStyle name="Normal 24 2 2 5" xfId="2147" xr:uid="{00000000-0005-0000-0000-00005D080000}"/>
    <cellStyle name="Normal 24 2 3" xfId="2148" xr:uid="{00000000-0005-0000-0000-00005E080000}"/>
    <cellStyle name="Normal 24 2 3 2" xfId="2149" xr:uid="{00000000-0005-0000-0000-00005F080000}"/>
    <cellStyle name="Normal 24 2 3 3" xfId="2150" xr:uid="{00000000-0005-0000-0000-000060080000}"/>
    <cellStyle name="Normal 24 2 4" xfId="2151" xr:uid="{00000000-0005-0000-0000-000061080000}"/>
    <cellStyle name="Normal 24 2 4 2" xfId="2152" xr:uid="{00000000-0005-0000-0000-000062080000}"/>
    <cellStyle name="Normal 24 2 4 3" xfId="2153" xr:uid="{00000000-0005-0000-0000-000063080000}"/>
    <cellStyle name="Normal 24 2 5" xfId="2154" xr:uid="{00000000-0005-0000-0000-000064080000}"/>
    <cellStyle name="Normal 24 2 5 2" xfId="2155" xr:uid="{00000000-0005-0000-0000-000065080000}"/>
    <cellStyle name="Normal 24 2 5 3" xfId="2156" xr:uid="{00000000-0005-0000-0000-000066080000}"/>
    <cellStyle name="Normal 24 2 6" xfId="2157" xr:uid="{00000000-0005-0000-0000-000067080000}"/>
    <cellStyle name="Normal 24 2 6 2" xfId="2158" xr:uid="{00000000-0005-0000-0000-000068080000}"/>
    <cellStyle name="Normal 24 2 6 3" xfId="2159" xr:uid="{00000000-0005-0000-0000-000069080000}"/>
    <cellStyle name="Normal 24 2 7" xfId="2160" xr:uid="{00000000-0005-0000-0000-00006A080000}"/>
    <cellStyle name="Normal 24 2 7 2" xfId="2161" xr:uid="{00000000-0005-0000-0000-00006B080000}"/>
    <cellStyle name="Normal 24 2 8" xfId="2162" xr:uid="{00000000-0005-0000-0000-00006C080000}"/>
    <cellStyle name="Normal 24 2 8 2" xfId="2163" xr:uid="{00000000-0005-0000-0000-00006D080000}"/>
    <cellStyle name="Normal 24 2 9" xfId="2164" xr:uid="{00000000-0005-0000-0000-00006E080000}"/>
    <cellStyle name="Normal 24 2 9 2" xfId="2165" xr:uid="{00000000-0005-0000-0000-00006F080000}"/>
    <cellStyle name="Normal 24 3" xfId="2166" xr:uid="{00000000-0005-0000-0000-000070080000}"/>
    <cellStyle name="Normal 24 3 2" xfId="2167" xr:uid="{00000000-0005-0000-0000-000071080000}"/>
    <cellStyle name="Normal 24 3 2 2" xfId="2168" xr:uid="{00000000-0005-0000-0000-000072080000}"/>
    <cellStyle name="Normal 24 3 2 3" xfId="2169" xr:uid="{00000000-0005-0000-0000-000073080000}"/>
    <cellStyle name="Normal 24 3 3" xfId="2170" xr:uid="{00000000-0005-0000-0000-000074080000}"/>
    <cellStyle name="Normal 24 3 3 2" xfId="2171" xr:uid="{00000000-0005-0000-0000-000075080000}"/>
    <cellStyle name="Normal 24 3 4" xfId="2172" xr:uid="{00000000-0005-0000-0000-000076080000}"/>
    <cellStyle name="Normal 24 3 5" xfId="2173" xr:uid="{00000000-0005-0000-0000-000077080000}"/>
    <cellStyle name="Normal 24 4" xfId="2174" xr:uid="{00000000-0005-0000-0000-000078080000}"/>
    <cellStyle name="Normal 24 4 2" xfId="2175" xr:uid="{00000000-0005-0000-0000-000079080000}"/>
    <cellStyle name="Normal 24 4 3" xfId="2176" xr:uid="{00000000-0005-0000-0000-00007A080000}"/>
    <cellStyle name="Normal 24 5" xfId="2177" xr:uid="{00000000-0005-0000-0000-00007B080000}"/>
    <cellStyle name="Normal 24 5 2" xfId="2178" xr:uid="{00000000-0005-0000-0000-00007C080000}"/>
    <cellStyle name="Normal 24 5 3" xfId="2179" xr:uid="{00000000-0005-0000-0000-00007D080000}"/>
    <cellStyle name="Normal 24 6" xfId="2180" xr:uid="{00000000-0005-0000-0000-00007E080000}"/>
    <cellStyle name="Normal 24 6 2" xfId="2181" xr:uid="{00000000-0005-0000-0000-00007F080000}"/>
    <cellStyle name="Normal 24 6 3" xfId="2182" xr:uid="{00000000-0005-0000-0000-000080080000}"/>
    <cellStyle name="Normal 24 7" xfId="2183" xr:uid="{00000000-0005-0000-0000-000081080000}"/>
    <cellStyle name="Normal 24 7 2" xfId="2184" xr:uid="{00000000-0005-0000-0000-000082080000}"/>
    <cellStyle name="Normal 24 7 3" xfId="2185" xr:uid="{00000000-0005-0000-0000-000083080000}"/>
    <cellStyle name="Normal 24 8" xfId="2186" xr:uid="{00000000-0005-0000-0000-000084080000}"/>
    <cellStyle name="Normal 24 8 2" xfId="2187" xr:uid="{00000000-0005-0000-0000-000085080000}"/>
    <cellStyle name="Normal 24 9" xfId="2188" xr:uid="{00000000-0005-0000-0000-000086080000}"/>
    <cellStyle name="Normal 24 9 2" xfId="2189" xr:uid="{00000000-0005-0000-0000-000087080000}"/>
    <cellStyle name="Normal 25" xfId="2190" xr:uid="{00000000-0005-0000-0000-000088080000}"/>
    <cellStyle name="Normal 25 2" xfId="2191" xr:uid="{00000000-0005-0000-0000-000089080000}"/>
    <cellStyle name="Normal 250" xfId="2192" xr:uid="{00000000-0005-0000-0000-00008A080000}"/>
    <cellStyle name="Normal 250 10" xfId="2193" xr:uid="{00000000-0005-0000-0000-00008B080000}"/>
    <cellStyle name="Normal 250 10 2" xfId="2194" xr:uid="{00000000-0005-0000-0000-00008C080000}"/>
    <cellStyle name="Normal 250 11" xfId="2195" xr:uid="{00000000-0005-0000-0000-00008D080000}"/>
    <cellStyle name="Normal 250 11 2" xfId="2196" xr:uid="{00000000-0005-0000-0000-00008E080000}"/>
    <cellStyle name="Normal 250 12" xfId="2197" xr:uid="{00000000-0005-0000-0000-00008F080000}"/>
    <cellStyle name="Normal 250 13" xfId="2198" xr:uid="{00000000-0005-0000-0000-000090080000}"/>
    <cellStyle name="Normal 250 14" xfId="2199" xr:uid="{00000000-0005-0000-0000-000091080000}"/>
    <cellStyle name="Normal 250 2" xfId="2200" xr:uid="{00000000-0005-0000-0000-000092080000}"/>
    <cellStyle name="Normal 250 2 2" xfId="2201" xr:uid="{00000000-0005-0000-0000-000093080000}"/>
    <cellStyle name="Normal 250 2 2 2" xfId="2202" xr:uid="{00000000-0005-0000-0000-000094080000}"/>
    <cellStyle name="Normal 250 2 2 3" xfId="2203" xr:uid="{00000000-0005-0000-0000-000095080000}"/>
    <cellStyle name="Normal 250 2 3" xfId="2204" xr:uid="{00000000-0005-0000-0000-000096080000}"/>
    <cellStyle name="Normal 250 2 3 2" xfId="2205" xr:uid="{00000000-0005-0000-0000-000097080000}"/>
    <cellStyle name="Normal 250 2 4" xfId="2206" xr:uid="{00000000-0005-0000-0000-000098080000}"/>
    <cellStyle name="Normal 250 2 5" xfId="2207" xr:uid="{00000000-0005-0000-0000-000099080000}"/>
    <cellStyle name="Normal 250 3" xfId="2208" xr:uid="{00000000-0005-0000-0000-00009A080000}"/>
    <cellStyle name="Normal 250 3 2" xfId="2209" xr:uid="{00000000-0005-0000-0000-00009B080000}"/>
    <cellStyle name="Normal 250 3 3" xfId="2210" xr:uid="{00000000-0005-0000-0000-00009C080000}"/>
    <cellStyle name="Normal 250 4" xfId="2211" xr:uid="{00000000-0005-0000-0000-00009D080000}"/>
    <cellStyle name="Normal 250 4 2" xfId="2212" xr:uid="{00000000-0005-0000-0000-00009E080000}"/>
    <cellStyle name="Normal 250 4 3" xfId="2213" xr:uid="{00000000-0005-0000-0000-00009F080000}"/>
    <cellStyle name="Normal 250 5" xfId="2214" xr:uid="{00000000-0005-0000-0000-0000A0080000}"/>
    <cellStyle name="Normal 250 5 2" xfId="2215" xr:uid="{00000000-0005-0000-0000-0000A1080000}"/>
    <cellStyle name="Normal 250 5 3" xfId="2216" xr:uid="{00000000-0005-0000-0000-0000A2080000}"/>
    <cellStyle name="Normal 250 6" xfId="2217" xr:uid="{00000000-0005-0000-0000-0000A3080000}"/>
    <cellStyle name="Normal 250 6 2" xfId="2218" xr:uid="{00000000-0005-0000-0000-0000A4080000}"/>
    <cellStyle name="Normal 250 6 3" xfId="2219" xr:uid="{00000000-0005-0000-0000-0000A5080000}"/>
    <cellStyle name="Normal 250 7" xfId="2220" xr:uid="{00000000-0005-0000-0000-0000A6080000}"/>
    <cellStyle name="Normal 250 7 2" xfId="2221" xr:uid="{00000000-0005-0000-0000-0000A7080000}"/>
    <cellStyle name="Normal 250 8" xfId="2222" xr:uid="{00000000-0005-0000-0000-0000A8080000}"/>
    <cellStyle name="Normal 250 8 2" xfId="2223" xr:uid="{00000000-0005-0000-0000-0000A9080000}"/>
    <cellStyle name="Normal 250 9" xfId="2224" xr:uid="{00000000-0005-0000-0000-0000AA080000}"/>
    <cellStyle name="Normal 250 9 2" xfId="2225" xr:uid="{00000000-0005-0000-0000-0000AB080000}"/>
    <cellStyle name="Normal 26" xfId="2226" xr:uid="{00000000-0005-0000-0000-0000AC080000}"/>
    <cellStyle name="Normal 26 2" xfId="2227" xr:uid="{00000000-0005-0000-0000-0000AD080000}"/>
    <cellStyle name="Normal 26 3" xfId="2228" xr:uid="{00000000-0005-0000-0000-0000AE080000}"/>
    <cellStyle name="Normal 27" xfId="2229" xr:uid="{00000000-0005-0000-0000-0000AF080000}"/>
    <cellStyle name="Normal 27 2" xfId="2230" xr:uid="{00000000-0005-0000-0000-0000B0080000}"/>
    <cellStyle name="Normal 27 3" xfId="2231" xr:uid="{00000000-0005-0000-0000-0000B1080000}"/>
    <cellStyle name="Normal 28" xfId="2232" xr:uid="{00000000-0005-0000-0000-0000B2080000}"/>
    <cellStyle name="Normal 28 2" xfId="2233" xr:uid="{00000000-0005-0000-0000-0000B3080000}"/>
    <cellStyle name="Normal 28 3" xfId="2234" xr:uid="{00000000-0005-0000-0000-0000B4080000}"/>
    <cellStyle name="Normal 29" xfId="2235" xr:uid="{00000000-0005-0000-0000-0000B5080000}"/>
    <cellStyle name="Normal 29 2" xfId="2236" xr:uid="{00000000-0005-0000-0000-0000B6080000}"/>
    <cellStyle name="Normal 3" xfId="9" xr:uid="{00000000-0005-0000-0000-0000B7080000}"/>
    <cellStyle name="Normal 3 10" xfId="2237" xr:uid="{00000000-0005-0000-0000-0000B8080000}"/>
    <cellStyle name="Normal 3 2" xfId="2238" xr:uid="{00000000-0005-0000-0000-0000B9080000}"/>
    <cellStyle name="Normal 3 2 10" xfId="2239" xr:uid="{00000000-0005-0000-0000-0000BA080000}"/>
    <cellStyle name="Normal 3 2 10 2" xfId="2240" xr:uid="{00000000-0005-0000-0000-0000BB080000}"/>
    <cellStyle name="Normal 3 2 11" xfId="2241" xr:uid="{00000000-0005-0000-0000-0000BC080000}"/>
    <cellStyle name="Normal 3 2 2" xfId="2242" xr:uid="{00000000-0005-0000-0000-0000BD080000}"/>
    <cellStyle name="Normal 3 2 2 2" xfId="2243" xr:uid="{00000000-0005-0000-0000-0000BE080000}"/>
    <cellStyle name="Normal 3 2 2 2 2" xfId="2244" xr:uid="{00000000-0005-0000-0000-0000BF080000}"/>
    <cellStyle name="Normal 3 2 2 2 2 2" xfId="2245" xr:uid="{00000000-0005-0000-0000-0000C0080000}"/>
    <cellStyle name="Normal 3 2 2 2 2 2 2" xfId="2246" xr:uid="{00000000-0005-0000-0000-0000C1080000}"/>
    <cellStyle name="Normal 3 2 2 2 2 2 2 2" xfId="2247" xr:uid="{00000000-0005-0000-0000-0000C2080000}"/>
    <cellStyle name="Normal 3 2 2 2 2 2 2 2 2" xfId="2248" xr:uid="{00000000-0005-0000-0000-0000C3080000}"/>
    <cellStyle name="Normal 3 2 2 2 2 2 2 2 2 2" xfId="2249" xr:uid="{00000000-0005-0000-0000-0000C4080000}"/>
    <cellStyle name="Normal 3 2 2 2 2 2 2 2 3" xfId="2250" xr:uid="{00000000-0005-0000-0000-0000C5080000}"/>
    <cellStyle name="Normal 3 2 2 2 2 2 2 3" xfId="2251" xr:uid="{00000000-0005-0000-0000-0000C6080000}"/>
    <cellStyle name="Normal 3 2 2 2 2 2 2 3 2" xfId="2252" xr:uid="{00000000-0005-0000-0000-0000C7080000}"/>
    <cellStyle name="Normal 3 2 2 2 2 2 2 4" xfId="2253" xr:uid="{00000000-0005-0000-0000-0000C8080000}"/>
    <cellStyle name="Normal 3 2 2 2 2 2 3" xfId="2254" xr:uid="{00000000-0005-0000-0000-0000C9080000}"/>
    <cellStyle name="Normal 3 2 2 2 2 2 3 2" xfId="2255" xr:uid="{00000000-0005-0000-0000-0000CA080000}"/>
    <cellStyle name="Normal 3 2 2 2 2 2 3 2 2" xfId="2256" xr:uid="{00000000-0005-0000-0000-0000CB080000}"/>
    <cellStyle name="Normal 3 2 2 2 2 2 3 3" xfId="2257" xr:uid="{00000000-0005-0000-0000-0000CC080000}"/>
    <cellStyle name="Normal 3 2 2 2 2 2 4" xfId="2258" xr:uid="{00000000-0005-0000-0000-0000CD080000}"/>
    <cellStyle name="Normal 3 2 2 2 2 2 4 2" xfId="2259" xr:uid="{00000000-0005-0000-0000-0000CE080000}"/>
    <cellStyle name="Normal 3 2 2 2 2 2 5" xfId="2260" xr:uid="{00000000-0005-0000-0000-0000CF080000}"/>
    <cellStyle name="Normal 3 2 2 2 2 3" xfId="2261" xr:uid="{00000000-0005-0000-0000-0000D0080000}"/>
    <cellStyle name="Normal 3 2 2 2 2 3 2" xfId="2262" xr:uid="{00000000-0005-0000-0000-0000D1080000}"/>
    <cellStyle name="Normal 3 2 2 2 2 3 2 2" xfId="2263" xr:uid="{00000000-0005-0000-0000-0000D2080000}"/>
    <cellStyle name="Normal 3 2 2 2 2 3 2 2 2" xfId="2264" xr:uid="{00000000-0005-0000-0000-0000D3080000}"/>
    <cellStyle name="Normal 3 2 2 2 2 3 2 2 2 2" xfId="2265" xr:uid="{00000000-0005-0000-0000-0000D4080000}"/>
    <cellStyle name="Normal 3 2 2 2 2 3 2 2 3" xfId="2266" xr:uid="{00000000-0005-0000-0000-0000D5080000}"/>
    <cellStyle name="Normal 3 2 2 2 2 3 2 3" xfId="2267" xr:uid="{00000000-0005-0000-0000-0000D6080000}"/>
    <cellStyle name="Normal 3 2 2 2 2 3 2 3 2" xfId="2268" xr:uid="{00000000-0005-0000-0000-0000D7080000}"/>
    <cellStyle name="Normal 3 2 2 2 2 3 2 4" xfId="2269" xr:uid="{00000000-0005-0000-0000-0000D8080000}"/>
    <cellStyle name="Normal 3 2 2 2 2 3 3" xfId="2270" xr:uid="{00000000-0005-0000-0000-0000D9080000}"/>
    <cellStyle name="Normal 3 2 2 2 2 3 3 2" xfId="2271" xr:uid="{00000000-0005-0000-0000-0000DA080000}"/>
    <cellStyle name="Normal 3 2 2 2 2 3 3 2 2" xfId="2272" xr:uid="{00000000-0005-0000-0000-0000DB080000}"/>
    <cellStyle name="Normal 3 2 2 2 2 3 3 3" xfId="2273" xr:uid="{00000000-0005-0000-0000-0000DC080000}"/>
    <cellStyle name="Normal 3 2 2 2 2 3 4" xfId="2274" xr:uid="{00000000-0005-0000-0000-0000DD080000}"/>
    <cellStyle name="Normal 3 2 2 2 2 3 4 2" xfId="2275" xr:uid="{00000000-0005-0000-0000-0000DE080000}"/>
    <cellStyle name="Normal 3 2 2 2 2 3 5" xfId="2276" xr:uid="{00000000-0005-0000-0000-0000DF080000}"/>
    <cellStyle name="Normal 3 2 2 2 2 4" xfId="2277" xr:uid="{00000000-0005-0000-0000-0000E0080000}"/>
    <cellStyle name="Normal 3 2 2 2 2 4 2" xfId="2278" xr:uid="{00000000-0005-0000-0000-0000E1080000}"/>
    <cellStyle name="Normal 3 2 2 2 2 4 2 2" xfId="2279" xr:uid="{00000000-0005-0000-0000-0000E2080000}"/>
    <cellStyle name="Normal 3 2 2 2 2 4 2 2 2" xfId="2280" xr:uid="{00000000-0005-0000-0000-0000E3080000}"/>
    <cellStyle name="Normal 3 2 2 2 2 4 2 3" xfId="2281" xr:uid="{00000000-0005-0000-0000-0000E4080000}"/>
    <cellStyle name="Normal 3 2 2 2 2 4 3" xfId="2282" xr:uid="{00000000-0005-0000-0000-0000E5080000}"/>
    <cellStyle name="Normal 3 2 2 2 2 4 3 2" xfId="2283" xr:uid="{00000000-0005-0000-0000-0000E6080000}"/>
    <cellStyle name="Normal 3 2 2 2 2 4 4" xfId="2284" xr:uid="{00000000-0005-0000-0000-0000E7080000}"/>
    <cellStyle name="Normal 3 2 2 2 2 5" xfId="2285" xr:uid="{00000000-0005-0000-0000-0000E8080000}"/>
    <cellStyle name="Normal 3 2 2 2 2 5 2" xfId="2286" xr:uid="{00000000-0005-0000-0000-0000E9080000}"/>
    <cellStyle name="Normal 3 2 2 2 2 5 2 2" xfId="2287" xr:uid="{00000000-0005-0000-0000-0000EA080000}"/>
    <cellStyle name="Normal 3 2 2 2 2 5 3" xfId="2288" xr:uid="{00000000-0005-0000-0000-0000EB080000}"/>
    <cellStyle name="Normal 3 2 2 2 2 6" xfId="2289" xr:uid="{00000000-0005-0000-0000-0000EC080000}"/>
    <cellStyle name="Normal 3 2 2 2 2 6 2" xfId="2290" xr:uid="{00000000-0005-0000-0000-0000ED080000}"/>
    <cellStyle name="Normal 3 2 2 2 2 7" xfId="2291" xr:uid="{00000000-0005-0000-0000-0000EE080000}"/>
    <cellStyle name="Normal 3 2 2 2 3" xfId="2292" xr:uid="{00000000-0005-0000-0000-0000EF080000}"/>
    <cellStyle name="Normal 3 2 2 2 3 2" xfId="2293" xr:uid="{00000000-0005-0000-0000-0000F0080000}"/>
    <cellStyle name="Normal 3 2 2 2 3 2 2" xfId="2294" xr:uid="{00000000-0005-0000-0000-0000F1080000}"/>
    <cellStyle name="Normal 3 2 2 2 3 2 2 2" xfId="2295" xr:uid="{00000000-0005-0000-0000-0000F2080000}"/>
    <cellStyle name="Normal 3 2 2 2 3 2 2 2 2" xfId="2296" xr:uid="{00000000-0005-0000-0000-0000F3080000}"/>
    <cellStyle name="Normal 3 2 2 2 3 2 2 3" xfId="2297" xr:uid="{00000000-0005-0000-0000-0000F4080000}"/>
    <cellStyle name="Normal 3 2 2 2 3 2 3" xfId="2298" xr:uid="{00000000-0005-0000-0000-0000F5080000}"/>
    <cellStyle name="Normal 3 2 2 2 3 2 3 2" xfId="2299" xr:uid="{00000000-0005-0000-0000-0000F6080000}"/>
    <cellStyle name="Normal 3 2 2 2 3 2 4" xfId="2300" xr:uid="{00000000-0005-0000-0000-0000F7080000}"/>
    <cellStyle name="Normal 3 2 2 2 3 3" xfId="2301" xr:uid="{00000000-0005-0000-0000-0000F8080000}"/>
    <cellStyle name="Normal 3 2 2 2 3 3 2" xfId="2302" xr:uid="{00000000-0005-0000-0000-0000F9080000}"/>
    <cellStyle name="Normal 3 2 2 2 3 3 2 2" xfId="2303" xr:uid="{00000000-0005-0000-0000-0000FA080000}"/>
    <cellStyle name="Normal 3 2 2 2 3 3 3" xfId="2304" xr:uid="{00000000-0005-0000-0000-0000FB080000}"/>
    <cellStyle name="Normal 3 2 2 2 3 4" xfId="2305" xr:uid="{00000000-0005-0000-0000-0000FC080000}"/>
    <cellStyle name="Normal 3 2 2 2 3 4 2" xfId="2306" xr:uid="{00000000-0005-0000-0000-0000FD080000}"/>
    <cellStyle name="Normal 3 2 2 2 3 5" xfId="2307" xr:uid="{00000000-0005-0000-0000-0000FE080000}"/>
    <cellStyle name="Normal 3 2 2 2 4" xfId="2308" xr:uid="{00000000-0005-0000-0000-0000FF080000}"/>
    <cellStyle name="Normal 3 2 2 2 4 2" xfId="2309" xr:uid="{00000000-0005-0000-0000-000000090000}"/>
    <cellStyle name="Normal 3 2 2 2 4 2 2" xfId="2310" xr:uid="{00000000-0005-0000-0000-000001090000}"/>
    <cellStyle name="Normal 3 2 2 2 4 2 2 2" xfId="2311" xr:uid="{00000000-0005-0000-0000-000002090000}"/>
    <cellStyle name="Normal 3 2 2 2 4 2 2 2 2" xfId="2312" xr:uid="{00000000-0005-0000-0000-000003090000}"/>
    <cellStyle name="Normal 3 2 2 2 4 2 2 3" xfId="2313" xr:uid="{00000000-0005-0000-0000-000004090000}"/>
    <cellStyle name="Normal 3 2 2 2 4 2 3" xfId="2314" xr:uid="{00000000-0005-0000-0000-000005090000}"/>
    <cellStyle name="Normal 3 2 2 2 4 2 3 2" xfId="2315" xr:uid="{00000000-0005-0000-0000-000006090000}"/>
    <cellStyle name="Normal 3 2 2 2 4 2 4" xfId="2316" xr:uid="{00000000-0005-0000-0000-000007090000}"/>
    <cellStyle name="Normal 3 2 2 2 4 3" xfId="2317" xr:uid="{00000000-0005-0000-0000-000008090000}"/>
    <cellStyle name="Normal 3 2 2 2 4 3 2" xfId="2318" xr:uid="{00000000-0005-0000-0000-000009090000}"/>
    <cellStyle name="Normal 3 2 2 2 4 3 2 2" xfId="2319" xr:uid="{00000000-0005-0000-0000-00000A090000}"/>
    <cellStyle name="Normal 3 2 2 2 4 3 3" xfId="2320" xr:uid="{00000000-0005-0000-0000-00000B090000}"/>
    <cellStyle name="Normal 3 2 2 2 4 4" xfId="2321" xr:uid="{00000000-0005-0000-0000-00000C090000}"/>
    <cellStyle name="Normal 3 2 2 2 4 4 2" xfId="2322" xr:uid="{00000000-0005-0000-0000-00000D090000}"/>
    <cellStyle name="Normal 3 2 2 2 4 5" xfId="2323" xr:uid="{00000000-0005-0000-0000-00000E090000}"/>
    <cellStyle name="Normal 3 2 2 2 5" xfId="2324" xr:uid="{00000000-0005-0000-0000-00000F090000}"/>
    <cellStyle name="Normal 3 2 2 2 5 2" xfId="2325" xr:uid="{00000000-0005-0000-0000-000010090000}"/>
    <cellStyle name="Normal 3 2 2 2 5 2 2" xfId="2326" xr:uid="{00000000-0005-0000-0000-000011090000}"/>
    <cellStyle name="Normal 3 2 2 2 5 2 2 2" xfId="2327" xr:uid="{00000000-0005-0000-0000-000012090000}"/>
    <cellStyle name="Normal 3 2 2 2 5 2 3" xfId="2328" xr:uid="{00000000-0005-0000-0000-000013090000}"/>
    <cellStyle name="Normal 3 2 2 2 5 3" xfId="2329" xr:uid="{00000000-0005-0000-0000-000014090000}"/>
    <cellStyle name="Normal 3 2 2 2 5 3 2" xfId="2330" xr:uid="{00000000-0005-0000-0000-000015090000}"/>
    <cellStyle name="Normal 3 2 2 2 5 4" xfId="2331" xr:uid="{00000000-0005-0000-0000-000016090000}"/>
    <cellStyle name="Normal 3 2 2 2 6" xfId="2332" xr:uid="{00000000-0005-0000-0000-000017090000}"/>
    <cellStyle name="Normal 3 2 2 2 6 2" xfId="2333" xr:uid="{00000000-0005-0000-0000-000018090000}"/>
    <cellStyle name="Normal 3 2 2 2 6 2 2" xfId="2334" xr:uid="{00000000-0005-0000-0000-000019090000}"/>
    <cellStyle name="Normal 3 2 2 2 6 3" xfId="2335" xr:uid="{00000000-0005-0000-0000-00001A090000}"/>
    <cellStyle name="Normal 3 2 2 2 7" xfId="2336" xr:uid="{00000000-0005-0000-0000-00001B090000}"/>
    <cellStyle name="Normal 3 2 2 2 7 2" xfId="2337" xr:uid="{00000000-0005-0000-0000-00001C090000}"/>
    <cellStyle name="Normal 3 2 2 2 8" xfId="2338" xr:uid="{00000000-0005-0000-0000-00001D090000}"/>
    <cellStyle name="Normal 3 2 2 3" xfId="2339" xr:uid="{00000000-0005-0000-0000-00001E090000}"/>
    <cellStyle name="Normal 3 2 2 3 2" xfId="2340" xr:uid="{00000000-0005-0000-0000-00001F090000}"/>
    <cellStyle name="Normal 3 2 2 3 2 2" xfId="2341" xr:uid="{00000000-0005-0000-0000-000020090000}"/>
    <cellStyle name="Normal 3 2 2 3 2 2 2" xfId="2342" xr:uid="{00000000-0005-0000-0000-000021090000}"/>
    <cellStyle name="Normal 3 2 2 3 2 2 2 2" xfId="2343" xr:uid="{00000000-0005-0000-0000-000022090000}"/>
    <cellStyle name="Normal 3 2 2 3 2 2 2 2 2" xfId="2344" xr:uid="{00000000-0005-0000-0000-000023090000}"/>
    <cellStyle name="Normal 3 2 2 3 2 2 2 3" xfId="2345" xr:uid="{00000000-0005-0000-0000-000024090000}"/>
    <cellStyle name="Normal 3 2 2 3 2 2 3" xfId="2346" xr:uid="{00000000-0005-0000-0000-000025090000}"/>
    <cellStyle name="Normal 3 2 2 3 2 2 3 2" xfId="2347" xr:uid="{00000000-0005-0000-0000-000026090000}"/>
    <cellStyle name="Normal 3 2 2 3 2 2 4" xfId="2348" xr:uid="{00000000-0005-0000-0000-000027090000}"/>
    <cellStyle name="Normal 3 2 2 3 2 3" xfId="2349" xr:uid="{00000000-0005-0000-0000-000028090000}"/>
    <cellStyle name="Normal 3 2 2 3 2 3 2" xfId="2350" xr:uid="{00000000-0005-0000-0000-000029090000}"/>
    <cellStyle name="Normal 3 2 2 3 2 3 2 2" xfId="2351" xr:uid="{00000000-0005-0000-0000-00002A090000}"/>
    <cellStyle name="Normal 3 2 2 3 2 3 3" xfId="2352" xr:uid="{00000000-0005-0000-0000-00002B090000}"/>
    <cellStyle name="Normal 3 2 2 3 2 4" xfId="2353" xr:uid="{00000000-0005-0000-0000-00002C090000}"/>
    <cellStyle name="Normal 3 2 2 3 2 4 2" xfId="2354" xr:uid="{00000000-0005-0000-0000-00002D090000}"/>
    <cellStyle name="Normal 3 2 2 3 2 5" xfId="2355" xr:uid="{00000000-0005-0000-0000-00002E090000}"/>
    <cellStyle name="Normal 3 2 2 3 3" xfId="2356" xr:uid="{00000000-0005-0000-0000-00002F090000}"/>
    <cellStyle name="Normal 3 2 2 3 3 2" xfId="2357" xr:uid="{00000000-0005-0000-0000-000030090000}"/>
    <cellStyle name="Normal 3 2 2 3 3 2 2" xfId="2358" xr:uid="{00000000-0005-0000-0000-000031090000}"/>
    <cellStyle name="Normal 3 2 2 3 3 2 2 2" xfId="2359" xr:uid="{00000000-0005-0000-0000-000032090000}"/>
    <cellStyle name="Normal 3 2 2 3 3 2 2 2 2" xfId="2360" xr:uid="{00000000-0005-0000-0000-000033090000}"/>
    <cellStyle name="Normal 3 2 2 3 3 2 2 3" xfId="2361" xr:uid="{00000000-0005-0000-0000-000034090000}"/>
    <cellStyle name="Normal 3 2 2 3 3 2 3" xfId="2362" xr:uid="{00000000-0005-0000-0000-000035090000}"/>
    <cellStyle name="Normal 3 2 2 3 3 2 3 2" xfId="2363" xr:uid="{00000000-0005-0000-0000-000036090000}"/>
    <cellStyle name="Normal 3 2 2 3 3 2 4" xfId="2364" xr:uid="{00000000-0005-0000-0000-000037090000}"/>
    <cellStyle name="Normal 3 2 2 3 3 3" xfId="2365" xr:uid="{00000000-0005-0000-0000-000038090000}"/>
    <cellStyle name="Normal 3 2 2 3 3 3 2" xfId="2366" xr:uid="{00000000-0005-0000-0000-000039090000}"/>
    <cellStyle name="Normal 3 2 2 3 3 3 2 2" xfId="2367" xr:uid="{00000000-0005-0000-0000-00003A090000}"/>
    <cellStyle name="Normal 3 2 2 3 3 3 3" xfId="2368" xr:uid="{00000000-0005-0000-0000-00003B090000}"/>
    <cellStyle name="Normal 3 2 2 3 3 4" xfId="2369" xr:uid="{00000000-0005-0000-0000-00003C090000}"/>
    <cellStyle name="Normal 3 2 2 3 3 4 2" xfId="2370" xr:uid="{00000000-0005-0000-0000-00003D090000}"/>
    <cellStyle name="Normal 3 2 2 3 3 5" xfId="2371" xr:uid="{00000000-0005-0000-0000-00003E090000}"/>
    <cellStyle name="Normal 3 2 2 3 4" xfId="2372" xr:uid="{00000000-0005-0000-0000-00003F090000}"/>
    <cellStyle name="Normal 3 2 2 3 4 2" xfId="2373" xr:uid="{00000000-0005-0000-0000-000040090000}"/>
    <cellStyle name="Normal 3 2 2 3 4 2 2" xfId="2374" xr:uid="{00000000-0005-0000-0000-000041090000}"/>
    <cellStyle name="Normal 3 2 2 3 4 2 2 2" xfId="2375" xr:uid="{00000000-0005-0000-0000-000042090000}"/>
    <cellStyle name="Normal 3 2 2 3 4 2 3" xfId="2376" xr:uid="{00000000-0005-0000-0000-000043090000}"/>
    <cellStyle name="Normal 3 2 2 3 4 3" xfId="2377" xr:uid="{00000000-0005-0000-0000-000044090000}"/>
    <cellStyle name="Normal 3 2 2 3 4 3 2" xfId="2378" xr:uid="{00000000-0005-0000-0000-000045090000}"/>
    <cellStyle name="Normal 3 2 2 3 4 4" xfId="2379" xr:uid="{00000000-0005-0000-0000-000046090000}"/>
    <cellStyle name="Normal 3 2 2 3 5" xfId="2380" xr:uid="{00000000-0005-0000-0000-000047090000}"/>
    <cellStyle name="Normal 3 2 2 3 5 2" xfId="2381" xr:uid="{00000000-0005-0000-0000-000048090000}"/>
    <cellStyle name="Normal 3 2 2 3 5 2 2" xfId="2382" xr:uid="{00000000-0005-0000-0000-000049090000}"/>
    <cellStyle name="Normal 3 2 2 3 5 3" xfId="2383" xr:uid="{00000000-0005-0000-0000-00004A090000}"/>
    <cellStyle name="Normal 3 2 2 3 6" xfId="2384" xr:uid="{00000000-0005-0000-0000-00004B090000}"/>
    <cellStyle name="Normal 3 2 2 3 6 2" xfId="2385" xr:uid="{00000000-0005-0000-0000-00004C090000}"/>
    <cellStyle name="Normal 3 2 2 3 7" xfId="2386" xr:uid="{00000000-0005-0000-0000-00004D090000}"/>
    <cellStyle name="Normal 3 2 2 4" xfId="2387" xr:uid="{00000000-0005-0000-0000-00004E090000}"/>
    <cellStyle name="Normal 3 2 2 4 2" xfId="2388" xr:uid="{00000000-0005-0000-0000-00004F090000}"/>
    <cellStyle name="Normal 3 2 2 4 2 2" xfId="2389" xr:uid="{00000000-0005-0000-0000-000050090000}"/>
    <cellStyle name="Normal 3 2 2 4 2 2 2" xfId="2390" xr:uid="{00000000-0005-0000-0000-000051090000}"/>
    <cellStyle name="Normal 3 2 2 4 2 2 2 2" xfId="2391" xr:uid="{00000000-0005-0000-0000-000052090000}"/>
    <cellStyle name="Normal 3 2 2 4 2 2 3" xfId="2392" xr:uid="{00000000-0005-0000-0000-000053090000}"/>
    <cellStyle name="Normal 3 2 2 4 2 3" xfId="2393" xr:uid="{00000000-0005-0000-0000-000054090000}"/>
    <cellStyle name="Normal 3 2 2 4 2 3 2" xfId="2394" xr:uid="{00000000-0005-0000-0000-000055090000}"/>
    <cellStyle name="Normal 3 2 2 4 2 4" xfId="2395" xr:uid="{00000000-0005-0000-0000-000056090000}"/>
    <cellStyle name="Normal 3 2 2 4 3" xfId="2396" xr:uid="{00000000-0005-0000-0000-000057090000}"/>
    <cellStyle name="Normal 3 2 2 4 3 2" xfId="2397" xr:uid="{00000000-0005-0000-0000-000058090000}"/>
    <cellStyle name="Normal 3 2 2 4 3 2 2" xfId="2398" xr:uid="{00000000-0005-0000-0000-000059090000}"/>
    <cellStyle name="Normal 3 2 2 4 3 3" xfId="2399" xr:uid="{00000000-0005-0000-0000-00005A090000}"/>
    <cellStyle name="Normal 3 2 2 4 4" xfId="2400" xr:uid="{00000000-0005-0000-0000-00005B090000}"/>
    <cellStyle name="Normal 3 2 2 4 4 2" xfId="2401" xr:uid="{00000000-0005-0000-0000-00005C090000}"/>
    <cellStyle name="Normal 3 2 2 4 5" xfId="2402" xr:uid="{00000000-0005-0000-0000-00005D090000}"/>
    <cellStyle name="Normal 3 2 2 5" xfId="2403" xr:uid="{00000000-0005-0000-0000-00005E090000}"/>
    <cellStyle name="Normal 3 2 2 5 2" xfId="2404" xr:uid="{00000000-0005-0000-0000-00005F090000}"/>
    <cellStyle name="Normal 3 2 2 5 2 2" xfId="2405" xr:uid="{00000000-0005-0000-0000-000060090000}"/>
    <cellStyle name="Normal 3 2 2 5 2 2 2" xfId="2406" xr:uid="{00000000-0005-0000-0000-000061090000}"/>
    <cellStyle name="Normal 3 2 2 5 2 2 2 2" xfId="2407" xr:uid="{00000000-0005-0000-0000-000062090000}"/>
    <cellStyle name="Normal 3 2 2 5 2 2 3" xfId="2408" xr:uid="{00000000-0005-0000-0000-000063090000}"/>
    <cellStyle name="Normal 3 2 2 5 2 3" xfId="2409" xr:uid="{00000000-0005-0000-0000-000064090000}"/>
    <cellStyle name="Normal 3 2 2 5 2 3 2" xfId="2410" xr:uid="{00000000-0005-0000-0000-000065090000}"/>
    <cellStyle name="Normal 3 2 2 5 2 4" xfId="2411" xr:uid="{00000000-0005-0000-0000-000066090000}"/>
    <cellStyle name="Normal 3 2 2 5 3" xfId="2412" xr:uid="{00000000-0005-0000-0000-000067090000}"/>
    <cellStyle name="Normal 3 2 2 5 3 2" xfId="2413" xr:uid="{00000000-0005-0000-0000-000068090000}"/>
    <cellStyle name="Normal 3 2 2 5 3 2 2" xfId="2414" xr:uid="{00000000-0005-0000-0000-000069090000}"/>
    <cellStyle name="Normal 3 2 2 5 3 3" xfId="2415" xr:uid="{00000000-0005-0000-0000-00006A090000}"/>
    <cellStyle name="Normal 3 2 2 5 4" xfId="2416" xr:uid="{00000000-0005-0000-0000-00006B090000}"/>
    <cellStyle name="Normal 3 2 2 5 4 2" xfId="2417" xr:uid="{00000000-0005-0000-0000-00006C090000}"/>
    <cellStyle name="Normal 3 2 2 5 5" xfId="2418" xr:uid="{00000000-0005-0000-0000-00006D090000}"/>
    <cellStyle name="Normal 3 2 2 6" xfId="2419" xr:uid="{00000000-0005-0000-0000-00006E090000}"/>
    <cellStyle name="Normal 3 2 2 6 2" xfId="2420" xr:uid="{00000000-0005-0000-0000-00006F090000}"/>
    <cellStyle name="Normal 3 2 2 6 2 2" xfId="2421" xr:uid="{00000000-0005-0000-0000-000070090000}"/>
    <cellStyle name="Normal 3 2 2 6 2 2 2" xfId="2422" xr:uid="{00000000-0005-0000-0000-000071090000}"/>
    <cellStyle name="Normal 3 2 2 6 2 3" xfId="2423" xr:uid="{00000000-0005-0000-0000-000072090000}"/>
    <cellStyle name="Normal 3 2 2 6 3" xfId="2424" xr:uid="{00000000-0005-0000-0000-000073090000}"/>
    <cellStyle name="Normal 3 2 2 6 3 2" xfId="2425" xr:uid="{00000000-0005-0000-0000-000074090000}"/>
    <cellStyle name="Normal 3 2 2 6 4" xfId="2426" xr:uid="{00000000-0005-0000-0000-000075090000}"/>
    <cellStyle name="Normal 3 2 2 7" xfId="2427" xr:uid="{00000000-0005-0000-0000-000076090000}"/>
    <cellStyle name="Normal 3 2 2 7 2" xfId="2428" xr:uid="{00000000-0005-0000-0000-000077090000}"/>
    <cellStyle name="Normal 3 2 2 7 2 2" xfId="2429" xr:uid="{00000000-0005-0000-0000-000078090000}"/>
    <cellStyle name="Normal 3 2 2 7 3" xfId="2430" xr:uid="{00000000-0005-0000-0000-000079090000}"/>
    <cellStyle name="Normal 3 2 2 8" xfId="2431" xr:uid="{00000000-0005-0000-0000-00007A090000}"/>
    <cellStyle name="Normal 3 2 2 8 2" xfId="2432" xr:uid="{00000000-0005-0000-0000-00007B090000}"/>
    <cellStyle name="Normal 3 2 2 9" xfId="2433" xr:uid="{00000000-0005-0000-0000-00007C090000}"/>
    <cellStyle name="Normal 3 2 3" xfId="2434" xr:uid="{00000000-0005-0000-0000-00007D090000}"/>
    <cellStyle name="Normal 3 2 3 2" xfId="2435" xr:uid="{00000000-0005-0000-0000-00007E090000}"/>
    <cellStyle name="Normal 3 2 3 2 2" xfId="2436" xr:uid="{00000000-0005-0000-0000-00007F090000}"/>
    <cellStyle name="Normal 3 2 3 2 2 2" xfId="2437" xr:uid="{00000000-0005-0000-0000-000080090000}"/>
    <cellStyle name="Normal 3 2 3 2 2 2 2" xfId="2438" xr:uid="{00000000-0005-0000-0000-000081090000}"/>
    <cellStyle name="Normal 3 2 3 2 2 2 2 2" xfId="2439" xr:uid="{00000000-0005-0000-0000-000082090000}"/>
    <cellStyle name="Normal 3 2 3 2 2 2 2 2 2" xfId="2440" xr:uid="{00000000-0005-0000-0000-000083090000}"/>
    <cellStyle name="Normal 3 2 3 2 2 2 2 2 2 2" xfId="2441" xr:uid="{00000000-0005-0000-0000-000084090000}"/>
    <cellStyle name="Normal 3 2 3 2 2 2 2 2 3" xfId="2442" xr:uid="{00000000-0005-0000-0000-000085090000}"/>
    <cellStyle name="Normal 3 2 3 2 2 2 2 3" xfId="2443" xr:uid="{00000000-0005-0000-0000-000086090000}"/>
    <cellStyle name="Normal 3 2 3 2 2 2 2 3 2" xfId="2444" xr:uid="{00000000-0005-0000-0000-000087090000}"/>
    <cellStyle name="Normal 3 2 3 2 2 2 2 4" xfId="2445" xr:uid="{00000000-0005-0000-0000-000088090000}"/>
    <cellStyle name="Normal 3 2 3 2 2 2 3" xfId="2446" xr:uid="{00000000-0005-0000-0000-000089090000}"/>
    <cellStyle name="Normal 3 2 3 2 2 2 3 2" xfId="2447" xr:uid="{00000000-0005-0000-0000-00008A090000}"/>
    <cellStyle name="Normal 3 2 3 2 2 2 3 2 2" xfId="2448" xr:uid="{00000000-0005-0000-0000-00008B090000}"/>
    <cellStyle name="Normal 3 2 3 2 2 2 3 3" xfId="2449" xr:uid="{00000000-0005-0000-0000-00008C090000}"/>
    <cellStyle name="Normal 3 2 3 2 2 2 4" xfId="2450" xr:uid="{00000000-0005-0000-0000-00008D090000}"/>
    <cellStyle name="Normal 3 2 3 2 2 2 4 2" xfId="2451" xr:uid="{00000000-0005-0000-0000-00008E090000}"/>
    <cellStyle name="Normal 3 2 3 2 2 2 5" xfId="2452" xr:uid="{00000000-0005-0000-0000-00008F090000}"/>
    <cellStyle name="Normal 3 2 3 2 2 3" xfId="2453" xr:uid="{00000000-0005-0000-0000-000090090000}"/>
    <cellStyle name="Normal 3 2 3 2 2 3 2" xfId="2454" xr:uid="{00000000-0005-0000-0000-000091090000}"/>
    <cellStyle name="Normal 3 2 3 2 2 3 2 2" xfId="2455" xr:uid="{00000000-0005-0000-0000-000092090000}"/>
    <cellStyle name="Normal 3 2 3 2 2 3 2 2 2" xfId="2456" xr:uid="{00000000-0005-0000-0000-000093090000}"/>
    <cellStyle name="Normal 3 2 3 2 2 3 2 2 2 2" xfId="2457" xr:uid="{00000000-0005-0000-0000-000094090000}"/>
    <cellStyle name="Normal 3 2 3 2 2 3 2 2 3" xfId="2458" xr:uid="{00000000-0005-0000-0000-000095090000}"/>
    <cellStyle name="Normal 3 2 3 2 2 3 2 3" xfId="2459" xr:uid="{00000000-0005-0000-0000-000096090000}"/>
    <cellStyle name="Normal 3 2 3 2 2 3 2 3 2" xfId="2460" xr:uid="{00000000-0005-0000-0000-000097090000}"/>
    <cellStyle name="Normal 3 2 3 2 2 3 2 4" xfId="2461" xr:uid="{00000000-0005-0000-0000-000098090000}"/>
    <cellStyle name="Normal 3 2 3 2 2 3 3" xfId="2462" xr:uid="{00000000-0005-0000-0000-000099090000}"/>
    <cellStyle name="Normal 3 2 3 2 2 3 3 2" xfId="2463" xr:uid="{00000000-0005-0000-0000-00009A090000}"/>
    <cellStyle name="Normal 3 2 3 2 2 3 3 2 2" xfId="2464" xr:uid="{00000000-0005-0000-0000-00009B090000}"/>
    <cellStyle name="Normal 3 2 3 2 2 3 3 3" xfId="2465" xr:uid="{00000000-0005-0000-0000-00009C090000}"/>
    <cellStyle name="Normal 3 2 3 2 2 3 4" xfId="2466" xr:uid="{00000000-0005-0000-0000-00009D090000}"/>
    <cellStyle name="Normal 3 2 3 2 2 3 4 2" xfId="2467" xr:uid="{00000000-0005-0000-0000-00009E090000}"/>
    <cellStyle name="Normal 3 2 3 2 2 3 5" xfId="2468" xr:uid="{00000000-0005-0000-0000-00009F090000}"/>
    <cellStyle name="Normal 3 2 3 2 2 4" xfId="2469" xr:uid="{00000000-0005-0000-0000-0000A0090000}"/>
    <cellStyle name="Normal 3 2 3 2 2 4 2" xfId="2470" xr:uid="{00000000-0005-0000-0000-0000A1090000}"/>
    <cellStyle name="Normal 3 2 3 2 2 4 2 2" xfId="2471" xr:uid="{00000000-0005-0000-0000-0000A2090000}"/>
    <cellStyle name="Normal 3 2 3 2 2 4 2 2 2" xfId="2472" xr:uid="{00000000-0005-0000-0000-0000A3090000}"/>
    <cellStyle name="Normal 3 2 3 2 2 4 2 3" xfId="2473" xr:uid="{00000000-0005-0000-0000-0000A4090000}"/>
    <cellStyle name="Normal 3 2 3 2 2 4 3" xfId="2474" xr:uid="{00000000-0005-0000-0000-0000A5090000}"/>
    <cellStyle name="Normal 3 2 3 2 2 4 3 2" xfId="2475" xr:uid="{00000000-0005-0000-0000-0000A6090000}"/>
    <cellStyle name="Normal 3 2 3 2 2 4 4" xfId="2476" xr:uid="{00000000-0005-0000-0000-0000A7090000}"/>
    <cellStyle name="Normal 3 2 3 2 2 5" xfId="2477" xr:uid="{00000000-0005-0000-0000-0000A8090000}"/>
    <cellStyle name="Normal 3 2 3 2 2 5 2" xfId="2478" xr:uid="{00000000-0005-0000-0000-0000A9090000}"/>
    <cellStyle name="Normal 3 2 3 2 2 5 2 2" xfId="2479" xr:uid="{00000000-0005-0000-0000-0000AA090000}"/>
    <cellStyle name="Normal 3 2 3 2 2 5 3" xfId="2480" xr:uid="{00000000-0005-0000-0000-0000AB090000}"/>
    <cellStyle name="Normal 3 2 3 2 2 6" xfId="2481" xr:uid="{00000000-0005-0000-0000-0000AC090000}"/>
    <cellStyle name="Normal 3 2 3 2 2 6 2" xfId="2482" xr:uid="{00000000-0005-0000-0000-0000AD090000}"/>
    <cellStyle name="Normal 3 2 3 2 2 7" xfId="2483" xr:uid="{00000000-0005-0000-0000-0000AE090000}"/>
    <cellStyle name="Normal 3 2 3 2 3" xfId="2484" xr:uid="{00000000-0005-0000-0000-0000AF090000}"/>
    <cellStyle name="Normal 3 2 3 2 3 2" xfId="2485" xr:uid="{00000000-0005-0000-0000-0000B0090000}"/>
    <cellStyle name="Normal 3 2 3 2 3 2 2" xfId="2486" xr:uid="{00000000-0005-0000-0000-0000B1090000}"/>
    <cellStyle name="Normal 3 2 3 2 3 2 2 2" xfId="2487" xr:uid="{00000000-0005-0000-0000-0000B2090000}"/>
    <cellStyle name="Normal 3 2 3 2 3 2 2 2 2" xfId="2488" xr:uid="{00000000-0005-0000-0000-0000B3090000}"/>
    <cellStyle name="Normal 3 2 3 2 3 2 2 3" xfId="2489" xr:uid="{00000000-0005-0000-0000-0000B4090000}"/>
    <cellStyle name="Normal 3 2 3 2 3 2 3" xfId="2490" xr:uid="{00000000-0005-0000-0000-0000B5090000}"/>
    <cellStyle name="Normal 3 2 3 2 3 2 3 2" xfId="2491" xr:uid="{00000000-0005-0000-0000-0000B6090000}"/>
    <cellStyle name="Normal 3 2 3 2 3 2 4" xfId="2492" xr:uid="{00000000-0005-0000-0000-0000B7090000}"/>
    <cellStyle name="Normal 3 2 3 2 3 3" xfId="2493" xr:uid="{00000000-0005-0000-0000-0000B8090000}"/>
    <cellStyle name="Normal 3 2 3 2 3 3 2" xfId="2494" xr:uid="{00000000-0005-0000-0000-0000B9090000}"/>
    <cellStyle name="Normal 3 2 3 2 3 3 2 2" xfId="2495" xr:uid="{00000000-0005-0000-0000-0000BA090000}"/>
    <cellStyle name="Normal 3 2 3 2 3 3 3" xfId="2496" xr:uid="{00000000-0005-0000-0000-0000BB090000}"/>
    <cellStyle name="Normal 3 2 3 2 3 4" xfId="2497" xr:uid="{00000000-0005-0000-0000-0000BC090000}"/>
    <cellStyle name="Normal 3 2 3 2 3 4 2" xfId="2498" xr:uid="{00000000-0005-0000-0000-0000BD090000}"/>
    <cellStyle name="Normal 3 2 3 2 3 5" xfId="2499" xr:uid="{00000000-0005-0000-0000-0000BE090000}"/>
    <cellStyle name="Normal 3 2 3 2 4" xfId="2500" xr:uid="{00000000-0005-0000-0000-0000BF090000}"/>
    <cellStyle name="Normal 3 2 3 2 4 2" xfId="2501" xr:uid="{00000000-0005-0000-0000-0000C0090000}"/>
    <cellStyle name="Normal 3 2 3 2 4 2 2" xfId="2502" xr:uid="{00000000-0005-0000-0000-0000C1090000}"/>
    <cellStyle name="Normal 3 2 3 2 4 2 2 2" xfId="2503" xr:uid="{00000000-0005-0000-0000-0000C2090000}"/>
    <cellStyle name="Normal 3 2 3 2 4 2 2 2 2" xfId="2504" xr:uid="{00000000-0005-0000-0000-0000C3090000}"/>
    <cellStyle name="Normal 3 2 3 2 4 2 2 3" xfId="2505" xr:uid="{00000000-0005-0000-0000-0000C4090000}"/>
    <cellStyle name="Normal 3 2 3 2 4 2 3" xfId="2506" xr:uid="{00000000-0005-0000-0000-0000C5090000}"/>
    <cellStyle name="Normal 3 2 3 2 4 2 3 2" xfId="2507" xr:uid="{00000000-0005-0000-0000-0000C6090000}"/>
    <cellStyle name="Normal 3 2 3 2 4 2 4" xfId="2508" xr:uid="{00000000-0005-0000-0000-0000C7090000}"/>
    <cellStyle name="Normal 3 2 3 2 4 3" xfId="2509" xr:uid="{00000000-0005-0000-0000-0000C8090000}"/>
    <cellStyle name="Normal 3 2 3 2 4 3 2" xfId="2510" xr:uid="{00000000-0005-0000-0000-0000C9090000}"/>
    <cellStyle name="Normal 3 2 3 2 4 3 2 2" xfId="2511" xr:uid="{00000000-0005-0000-0000-0000CA090000}"/>
    <cellStyle name="Normal 3 2 3 2 4 3 3" xfId="2512" xr:uid="{00000000-0005-0000-0000-0000CB090000}"/>
    <cellStyle name="Normal 3 2 3 2 4 4" xfId="2513" xr:uid="{00000000-0005-0000-0000-0000CC090000}"/>
    <cellStyle name="Normal 3 2 3 2 4 4 2" xfId="2514" xr:uid="{00000000-0005-0000-0000-0000CD090000}"/>
    <cellStyle name="Normal 3 2 3 2 4 5" xfId="2515" xr:uid="{00000000-0005-0000-0000-0000CE090000}"/>
    <cellStyle name="Normal 3 2 3 2 5" xfId="2516" xr:uid="{00000000-0005-0000-0000-0000CF090000}"/>
    <cellStyle name="Normal 3 2 3 2 5 2" xfId="2517" xr:uid="{00000000-0005-0000-0000-0000D0090000}"/>
    <cellStyle name="Normal 3 2 3 2 5 2 2" xfId="2518" xr:uid="{00000000-0005-0000-0000-0000D1090000}"/>
    <cellStyle name="Normal 3 2 3 2 5 2 2 2" xfId="2519" xr:uid="{00000000-0005-0000-0000-0000D2090000}"/>
    <cellStyle name="Normal 3 2 3 2 5 2 3" xfId="2520" xr:uid="{00000000-0005-0000-0000-0000D3090000}"/>
    <cellStyle name="Normal 3 2 3 2 5 3" xfId="2521" xr:uid="{00000000-0005-0000-0000-0000D4090000}"/>
    <cellStyle name="Normal 3 2 3 2 5 3 2" xfId="2522" xr:uid="{00000000-0005-0000-0000-0000D5090000}"/>
    <cellStyle name="Normal 3 2 3 2 5 4" xfId="2523" xr:uid="{00000000-0005-0000-0000-0000D6090000}"/>
    <cellStyle name="Normal 3 2 3 2 6" xfId="2524" xr:uid="{00000000-0005-0000-0000-0000D7090000}"/>
    <cellStyle name="Normal 3 2 3 2 6 2" xfId="2525" xr:uid="{00000000-0005-0000-0000-0000D8090000}"/>
    <cellStyle name="Normal 3 2 3 2 6 2 2" xfId="2526" xr:uid="{00000000-0005-0000-0000-0000D9090000}"/>
    <cellStyle name="Normal 3 2 3 2 6 3" xfId="2527" xr:uid="{00000000-0005-0000-0000-0000DA090000}"/>
    <cellStyle name="Normal 3 2 3 2 7" xfId="2528" xr:uid="{00000000-0005-0000-0000-0000DB090000}"/>
    <cellStyle name="Normal 3 2 3 2 7 2" xfId="2529" xr:uid="{00000000-0005-0000-0000-0000DC090000}"/>
    <cellStyle name="Normal 3 2 3 2 8" xfId="2530" xr:uid="{00000000-0005-0000-0000-0000DD090000}"/>
    <cellStyle name="Normal 3 2 3 3" xfId="2531" xr:uid="{00000000-0005-0000-0000-0000DE090000}"/>
    <cellStyle name="Normal 3 2 3 3 2" xfId="2532" xr:uid="{00000000-0005-0000-0000-0000DF090000}"/>
    <cellStyle name="Normal 3 2 3 3 2 2" xfId="2533" xr:uid="{00000000-0005-0000-0000-0000E0090000}"/>
    <cellStyle name="Normal 3 2 3 3 2 2 2" xfId="2534" xr:uid="{00000000-0005-0000-0000-0000E1090000}"/>
    <cellStyle name="Normal 3 2 3 3 2 2 2 2" xfId="2535" xr:uid="{00000000-0005-0000-0000-0000E2090000}"/>
    <cellStyle name="Normal 3 2 3 3 2 2 2 2 2" xfId="2536" xr:uid="{00000000-0005-0000-0000-0000E3090000}"/>
    <cellStyle name="Normal 3 2 3 3 2 2 2 3" xfId="2537" xr:uid="{00000000-0005-0000-0000-0000E4090000}"/>
    <cellStyle name="Normal 3 2 3 3 2 2 3" xfId="2538" xr:uid="{00000000-0005-0000-0000-0000E5090000}"/>
    <cellStyle name="Normal 3 2 3 3 2 2 3 2" xfId="2539" xr:uid="{00000000-0005-0000-0000-0000E6090000}"/>
    <cellStyle name="Normal 3 2 3 3 2 2 4" xfId="2540" xr:uid="{00000000-0005-0000-0000-0000E7090000}"/>
    <cellStyle name="Normal 3 2 3 3 2 3" xfId="2541" xr:uid="{00000000-0005-0000-0000-0000E8090000}"/>
    <cellStyle name="Normal 3 2 3 3 2 3 2" xfId="2542" xr:uid="{00000000-0005-0000-0000-0000E9090000}"/>
    <cellStyle name="Normal 3 2 3 3 2 3 2 2" xfId="2543" xr:uid="{00000000-0005-0000-0000-0000EA090000}"/>
    <cellStyle name="Normal 3 2 3 3 2 3 3" xfId="2544" xr:uid="{00000000-0005-0000-0000-0000EB090000}"/>
    <cellStyle name="Normal 3 2 3 3 2 4" xfId="2545" xr:uid="{00000000-0005-0000-0000-0000EC090000}"/>
    <cellStyle name="Normal 3 2 3 3 2 4 2" xfId="2546" xr:uid="{00000000-0005-0000-0000-0000ED090000}"/>
    <cellStyle name="Normal 3 2 3 3 2 5" xfId="2547" xr:uid="{00000000-0005-0000-0000-0000EE090000}"/>
    <cellStyle name="Normal 3 2 3 3 3" xfId="2548" xr:uid="{00000000-0005-0000-0000-0000EF090000}"/>
    <cellStyle name="Normal 3 2 3 3 3 2" xfId="2549" xr:uid="{00000000-0005-0000-0000-0000F0090000}"/>
    <cellStyle name="Normal 3 2 3 3 3 2 2" xfId="2550" xr:uid="{00000000-0005-0000-0000-0000F1090000}"/>
    <cellStyle name="Normal 3 2 3 3 3 2 2 2" xfId="2551" xr:uid="{00000000-0005-0000-0000-0000F2090000}"/>
    <cellStyle name="Normal 3 2 3 3 3 2 2 2 2" xfId="2552" xr:uid="{00000000-0005-0000-0000-0000F3090000}"/>
    <cellStyle name="Normal 3 2 3 3 3 2 2 3" xfId="2553" xr:uid="{00000000-0005-0000-0000-0000F4090000}"/>
    <cellStyle name="Normal 3 2 3 3 3 2 3" xfId="2554" xr:uid="{00000000-0005-0000-0000-0000F5090000}"/>
    <cellStyle name="Normal 3 2 3 3 3 2 3 2" xfId="2555" xr:uid="{00000000-0005-0000-0000-0000F6090000}"/>
    <cellStyle name="Normal 3 2 3 3 3 2 4" xfId="2556" xr:uid="{00000000-0005-0000-0000-0000F7090000}"/>
    <cellStyle name="Normal 3 2 3 3 3 3" xfId="2557" xr:uid="{00000000-0005-0000-0000-0000F8090000}"/>
    <cellStyle name="Normal 3 2 3 3 3 3 2" xfId="2558" xr:uid="{00000000-0005-0000-0000-0000F9090000}"/>
    <cellStyle name="Normal 3 2 3 3 3 3 2 2" xfId="2559" xr:uid="{00000000-0005-0000-0000-0000FA090000}"/>
    <cellStyle name="Normal 3 2 3 3 3 3 3" xfId="2560" xr:uid="{00000000-0005-0000-0000-0000FB090000}"/>
    <cellStyle name="Normal 3 2 3 3 3 4" xfId="2561" xr:uid="{00000000-0005-0000-0000-0000FC090000}"/>
    <cellStyle name="Normal 3 2 3 3 3 4 2" xfId="2562" xr:uid="{00000000-0005-0000-0000-0000FD090000}"/>
    <cellStyle name="Normal 3 2 3 3 3 5" xfId="2563" xr:uid="{00000000-0005-0000-0000-0000FE090000}"/>
    <cellStyle name="Normal 3 2 3 3 4" xfId="2564" xr:uid="{00000000-0005-0000-0000-0000FF090000}"/>
    <cellStyle name="Normal 3 2 3 3 4 2" xfId="2565" xr:uid="{00000000-0005-0000-0000-0000000A0000}"/>
    <cellStyle name="Normal 3 2 3 3 4 2 2" xfId="2566" xr:uid="{00000000-0005-0000-0000-0000010A0000}"/>
    <cellStyle name="Normal 3 2 3 3 4 2 2 2" xfId="2567" xr:uid="{00000000-0005-0000-0000-0000020A0000}"/>
    <cellStyle name="Normal 3 2 3 3 4 2 3" xfId="2568" xr:uid="{00000000-0005-0000-0000-0000030A0000}"/>
    <cellStyle name="Normal 3 2 3 3 4 3" xfId="2569" xr:uid="{00000000-0005-0000-0000-0000040A0000}"/>
    <cellStyle name="Normal 3 2 3 3 4 3 2" xfId="2570" xr:uid="{00000000-0005-0000-0000-0000050A0000}"/>
    <cellStyle name="Normal 3 2 3 3 4 4" xfId="2571" xr:uid="{00000000-0005-0000-0000-0000060A0000}"/>
    <cellStyle name="Normal 3 2 3 3 5" xfId="2572" xr:uid="{00000000-0005-0000-0000-0000070A0000}"/>
    <cellStyle name="Normal 3 2 3 3 5 2" xfId="2573" xr:uid="{00000000-0005-0000-0000-0000080A0000}"/>
    <cellStyle name="Normal 3 2 3 3 5 2 2" xfId="2574" xr:uid="{00000000-0005-0000-0000-0000090A0000}"/>
    <cellStyle name="Normal 3 2 3 3 5 3" xfId="2575" xr:uid="{00000000-0005-0000-0000-00000A0A0000}"/>
    <cellStyle name="Normal 3 2 3 3 6" xfId="2576" xr:uid="{00000000-0005-0000-0000-00000B0A0000}"/>
    <cellStyle name="Normal 3 2 3 3 6 2" xfId="2577" xr:uid="{00000000-0005-0000-0000-00000C0A0000}"/>
    <cellStyle name="Normal 3 2 3 3 7" xfId="2578" xr:uid="{00000000-0005-0000-0000-00000D0A0000}"/>
    <cellStyle name="Normal 3 2 3 4" xfId="2579" xr:uid="{00000000-0005-0000-0000-00000E0A0000}"/>
    <cellStyle name="Normal 3 2 3 4 2" xfId="2580" xr:uid="{00000000-0005-0000-0000-00000F0A0000}"/>
    <cellStyle name="Normal 3 2 3 4 2 2" xfId="2581" xr:uid="{00000000-0005-0000-0000-0000100A0000}"/>
    <cellStyle name="Normal 3 2 3 4 2 2 2" xfId="2582" xr:uid="{00000000-0005-0000-0000-0000110A0000}"/>
    <cellStyle name="Normal 3 2 3 4 2 2 2 2" xfId="2583" xr:uid="{00000000-0005-0000-0000-0000120A0000}"/>
    <cellStyle name="Normal 3 2 3 4 2 2 3" xfId="2584" xr:uid="{00000000-0005-0000-0000-0000130A0000}"/>
    <cellStyle name="Normal 3 2 3 4 2 3" xfId="2585" xr:uid="{00000000-0005-0000-0000-0000140A0000}"/>
    <cellStyle name="Normal 3 2 3 4 2 3 2" xfId="2586" xr:uid="{00000000-0005-0000-0000-0000150A0000}"/>
    <cellStyle name="Normal 3 2 3 4 2 4" xfId="2587" xr:uid="{00000000-0005-0000-0000-0000160A0000}"/>
    <cellStyle name="Normal 3 2 3 4 3" xfId="2588" xr:uid="{00000000-0005-0000-0000-0000170A0000}"/>
    <cellStyle name="Normal 3 2 3 4 3 2" xfId="2589" xr:uid="{00000000-0005-0000-0000-0000180A0000}"/>
    <cellStyle name="Normal 3 2 3 4 3 2 2" xfId="2590" xr:uid="{00000000-0005-0000-0000-0000190A0000}"/>
    <cellStyle name="Normal 3 2 3 4 3 3" xfId="2591" xr:uid="{00000000-0005-0000-0000-00001A0A0000}"/>
    <cellStyle name="Normal 3 2 3 4 4" xfId="2592" xr:uid="{00000000-0005-0000-0000-00001B0A0000}"/>
    <cellStyle name="Normal 3 2 3 4 4 2" xfId="2593" xr:uid="{00000000-0005-0000-0000-00001C0A0000}"/>
    <cellStyle name="Normal 3 2 3 4 5" xfId="2594" xr:uid="{00000000-0005-0000-0000-00001D0A0000}"/>
    <cellStyle name="Normal 3 2 3 5" xfId="2595" xr:uid="{00000000-0005-0000-0000-00001E0A0000}"/>
    <cellStyle name="Normal 3 2 3 5 2" xfId="2596" xr:uid="{00000000-0005-0000-0000-00001F0A0000}"/>
    <cellStyle name="Normal 3 2 3 5 2 2" xfId="2597" xr:uid="{00000000-0005-0000-0000-0000200A0000}"/>
    <cellStyle name="Normal 3 2 3 5 2 2 2" xfId="2598" xr:uid="{00000000-0005-0000-0000-0000210A0000}"/>
    <cellStyle name="Normal 3 2 3 5 2 2 2 2" xfId="2599" xr:uid="{00000000-0005-0000-0000-0000220A0000}"/>
    <cellStyle name="Normal 3 2 3 5 2 2 3" xfId="2600" xr:uid="{00000000-0005-0000-0000-0000230A0000}"/>
    <cellStyle name="Normal 3 2 3 5 2 3" xfId="2601" xr:uid="{00000000-0005-0000-0000-0000240A0000}"/>
    <cellStyle name="Normal 3 2 3 5 2 3 2" xfId="2602" xr:uid="{00000000-0005-0000-0000-0000250A0000}"/>
    <cellStyle name="Normal 3 2 3 5 2 4" xfId="2603" xr:uid="{00000000-0005-0000-0000-0000260A0000}"/>
    <cellStyle name="Normal 3 2 3 5 3" xfId="2604" xr:uid="{00000000-0005-0000-0000-0000270A0000}"/>
    <cellStyle name="Normal 3 2 3 5 3 2" xfId="2605" xr:uid="{00000000-0005-0000-0000-0000280A0000}"/>
    <cellStyle name="Normal 3 2 3 5 3 2 2" xfId="2606" xr:uid="{00000000-0005-0000-0000-0000290A0000}"/>
    <cellStyle name="Normal 3 2 3 5 3 3" xfId="2607" xr:uid="{00000000-0005-0000-0000-00002A0A0000}"/>
    <cellStyle name="Normal 3 2 3 5 4" xfId="2608" xr:uid="{00000000-0005-0000-0000-00002B0A0000}"/>
    <cellStyle name="Normal 3 2 3 5 4 2" xfId="2609" xr:uid="{00000000-0005-0000-0000-00002C0A0000}"/>
    <cellStyle name="Normal 3 2 3 5 5" xfId="2610" xr:uid="{00000000-0005-0000-0000-00002D0A0000}"/>
    <cellStyle name="Normal 3 2 3 6" xfId="2611" xr:uid="{00000000-0005-0000-0000-00002E0A0000}"/>
    <cellStyle name="Normal 3 2 3 6 2" xfId="2612" xr:uid="{00000000-0005-0000-0000-00002F0A0000}"/>
    <cellStyle name="Normal 3 2 3 6 2 2" xfId="2613" xr:uid="{00000000-0005-0000-0000-0000300A0000}"/>
    <cellStyle name="Normal 3 2 3 6 2 2 2" xfId="2614" xr:uid="{00000000-0005-0000-0000-0000310A0000}"/>
    <cellStyle name="Normal 3 2 3 6 2 3" xfId="2615" xr:uid="{00000000-0005-0000-0000-0000320A0000}"/>
    <cellStyle name="Normal 3 2 3 6 3" xfId="2616" xr:uid="{00000000-0005-0000-0000-0000330A0000}"/>
    <cellStyle name="Normal 3 2 3 6 3 2" xfId="2617" xr:uid="{00000000-0005-0000-0000-0000340A0000}"/>
    <cellStyle name="Normal 3 2 3 6 4" xfId="2618" xr:uid="{00000000-0005-0000-0000-0000350A0000}"/>
    <cellStyle name="Normal 3 2 3 7" xfId="2619" xr:uid="{00000000-0005-0000-0000-0000360A0000}"/>
    <cellStyle name="Normal 3 2 3 8" xfId="2620" xr:uid="{00000000-0005-0000-0000-0000370A0000}"/>
    <cellStyle name="Normal 3 2 4" xfId="2621" xr:uid="{00000000-0005-0000-0000-0000380A0000}"/>
    <cellStyle name="Normal 3 2 4 2" xfId="2622" xr:uid="{00000000-0005-0000-0000-0000390A0000}"/>
    <cellStyle name="Normal 3 2 4 2 2" xfId="2623" xr:uid="{00000000-0005-0000-0000-00003A0A0000}"/>
    <cellStyle name="Normal 3 2 4 2 2 2" xfId="2624" xr:uid="{00000000-0005-0000-0000-00003B0A0000}"/>
    <cellStyle name="Normal 3 2 4 2 2 2 2" xfId="2625" xr:uid="{00000000-0005-0000-0000-00003C0A0000}"/>
    <cellStyle name="Normal 3 2 4 2 2 2 2 2" xfId="2626" xr:uid="{00000000-0005-0000-0000-00003D0A0000}"/>
    <cellStyle name="Normal 3 2 4 2 2 2 2 2 2" xfId="2627" xr:uid="{00000000-0005-0000-0000-00003E0A0000}"/>
    <cellStyle name="Normal 3 2 4 2 2 2 2 3" xfId="2628" xr:uid="{00000000-0005-0000-0000-00003F0A0000}"/>
    <cellStyle name="Normal 3 2 4 2 2 2 3" xfId="2629" xr:uid="{00000000-0005-0000-0000-0000400A0000}"/>
    <cellStyle name="Normal 3 2 4 2 2 2 3 2" xfId="2630" xr:uid="{00000000-0005-0000-0000-0000410A0000}"/>
    <cellStyle name="Normal 3 2 4 2 2 2 4" xfId="2631" xr:uid="{00000000-0005-0000-0000-0000420A0000}"/>
    <cellStyle name="Normal 3 2 4 2 2 3" xfId="2632" xr:uid="{00000000-0005-0000-0000-0000430A0000}"/>
    <cellStyle name="Normal 3 2 4 2 2 3 2" xfId="2633" xr:uid="{00000000-0005-0000-0000-0000440A0000}"/>
    <cellStyle name="Normal 3 2 4 2 2 3 2 2" xfId="2634" xr:uid="{00000000-0005-0000-0000-0000450A0000}"/>
    <cellStyle name="Normal 3 2 4 2 2 3 3" xfId="2635" xr:uid="{00000000-0005-0000-0000-0000460A0000}"/>
    <cellStyle name="Normal 3 2 4 2 2 4" xfId="2636" xr:uid="{00000000-0005-0000-0000-0000470A0000}"/>
    <cellStyle name="Normal 3 2 4 2 2 4 2" xfId="2637" xr:uid="{00000000-0005-0000-0000-0000480A0000}"/>
    <cellStyle name="Normal 3 2 4 2 2 5" xfId="2638" xr:uid="{00000000-0005-0000-0000-0000490A0000}"/>
    <cellStyle name="Normal 3 2 4 2 3" xfId="2639" xr:uid="{00000000-0005-0000-0000-00004A0A0000}"/>
    <cellStyle name="Normal 3 2 4 2 3 2" xfId="2640" xr:uid="{00000000-0005-0000-0000-00004B0A0000}"/>
    <cellStyle name="Normal 3 2 4 2 3 2 2" xfId="2641" xr:uid="{00000000-0005-0000-0000-00004C0A0000}"/>
    <cellStyle name="Normal 3 2 4 2 3 2 2 2" xfId="2642" xr:uid="{00000000-0005-0000-0000-00004D0A0000}"/>
    <cellStyle name="Normal 3 2 4 2 3 2 2 2 2" xfId="2643" xr:uid="{00000000-0005-0000-0000-00004E0A0000}"/>
    <cellStyle name="Normal 3 2 4 2 3 2 2 3" xfId="2644" xr:uid="{00000000-0005-0000-0000-00004F0A0000}"/>
    <cellStyle name="Normal 3 2 4 2 3 2 3" xfId="2645" xr:uid="{00000000-0005-0000-0000-0000500A0000}"/>
    <cellStyle name="Normal 3 2 4 2 3 2 3 2" xfId="2646" xr:uid="{00000000-0005-0000-0000-0000510A0000}"/>
    <cellStyle name="Normal 3 2 4 2 3 2 4" xfId="2647" xr:uid="{00000000-0005-0000-0000-0000520A0000}"/>
    <cellStyle name="Normal 3 2 4 2 3 3" xfId="2648" xr:uid="{00000000-0005-0000-0000-0000530A0000}"/>
    <cellStyle name="Normal 3 2 4 2 3 3 2" xfId="2649" xr:uid="{00000000-0005-0000-0000-0000540A0000}"/>
    <cellStyle name="Normal 3 2 4 2 3 3 2 2" xfId="2650" xr:uid="{00000000-0005-0000-0000-0000550A0000}"/>
    <cellStyle name="Normal 3 2 4 2 3 3 3" xfId="2651" xr:uid="{00000000-0005-0000-0000-0000560A0000}"/>
    <cellStyle name="Normal 3 2 4 2 3 4" xfId="2652" xr:uid="{00000000-0005-0000-0000-0000570A0000}"/>
    <cellStyle name="Normal 3 2 4 2 3 4 2" xfId="2653" xr:uid="{00000000-0005-0000-0000-0000580A0000}"/>
    <cellStyle name="Normal 3 2 4 2 3 5" xfId="2654" xr:uid="{00000000-0005-0000-0000-0000590A0000}"/>
    <cellStyle name="Normal 3 2 4 2 4" xfId="2655" xr:uid="{00000000-0005-0000-0000-00005A0A0000}"/>
    <cellStyle name="Normal 3 2 4 2 4 2" xfId="2656" xr:uid="{00000000-0005-0000-0000-00005B0A0000}"/>
    <cellStyle name="Normal 3 2 4 2 4 2 2" xfId="2657" xr:uid="{00000000-0005-0000-0000-00005C0A0000}"/>
    <cellStyle name="Normal 3 2 4 2 4 2 2 2" xfId="2658" xr:uid="{00000000-0005-0000-0000-00005D0A0000}"/>
    <cellStyle name="Normal 3 2 4 2 4 2 3" xfId="2659" xr:uid="{00000000-0005-0000-0000-00005E0A0000}"/>
    <cellStyle name="Normal 3 2 4 2 4 3" xfId="2660" xr:uid="{00000000-0005-0000-0000-00005F0A0000}"/>
    <cellStyle name="Normal 3 2 4 2 4 3 2" xfId="2661" xr:uid="{00000000-0005-0000-0000-0000600A0000}"/>
    <cellStyle name="Normal 3 2 4 2 4 4" xfId="2662" xr:uid="{00000000-0005-0000-0000-0000610A0000}"/>
    <cellStyle name="Normal 3 2 4 2 5" xfId="2663" xr:uid="{00000000-0005-0000-0000-0000620A0000}"/>
    <cellStyle name="Normal 3 2 4 2 5 2" xfId="2664" xr:uid="{00000000-0005-0000-0000-0000630A0000}"/>
    <cellStyle name="Normal 3 2 4 2 5 2 2" xfId="2665" xr:uid="{00000000-0005-0000-0000-0000640A0000}"/>
    <cellStyle name="Normal 3 2 4 2 5 3" xfId="2666" xr:uid="{00000000-0005-0000-0000-0000650A0000}"/>
    <cellStyle name="Normal 3 2 4 2 6" xfId="2667" xr:uid="{00000000-0005-0000-0000-0000660A0000}"/>
    <cellStyle name="Normal 3 2 4 2 6 2" xfId="2668" xr:uid="{00000000-0005-0000-0000-0000670A0000}"/>
    <cellStyle name="Normal 3 2 4 2 7" xfId="2669" xr:uid="{00000000-0005-0000-0000-0000680A0000}"/>
    <cellStyle name="Normal 3 2 4 3" xfId="2670" xr:uid="{00000000-0005-0000-0000-0000690A0000}"/>
    <cellStyle name="Normal 3 2 4 3 2" xfId="2671" xr:uid="{00000000-0005-0000-0000-00006A0A0000}"/>
    <cellStyle name="Normal 3 2 4 3 2 2" xfId="2672" xr:uid="{00000000-0005-0000-0000-00006B0A0000}"/>
    <cellStyle name="Normal 3 2 4 3 2 2 2" xfId="2673" xr:uid="{00000000-0005-0000-0000-00006C0A0000}"/>
    <cellStyle name="Normal 3 2 4 3 2 2 2 2" xfId="2674" xr:uid="{00000000-0005-0000-0000-00006D0A0000}"/>
    <cellStyle name="Normal 3 2 4 3 2 2 3" xfId="2675" xr:uid="{00000000-0005-0000-0000-00006E0A0000}"/>
    <cellStyle name="Normal 3 2 4 3 2 3" xfId="2676" xr:uid="{00000000-0005-0000-0000-00006F0A0000}"/>
    <cellStyle name="Normal 3 2 4 3 2 3 2" xfId="2677" xr:uid="{00000000-0005-0000-0000-0000700A0000}"/>
    <cellStyle name="Normal 3 2 4 3 2 4" xfId="2678" xr:uid="{00000000-0005-0000-0000-0000710A0000}"/>
    <cellStyle name="Normal 3 2 4 3 3" xfId="2679" xr:uid="{00000000-0005-0000-0000-0000720A0000}"/>
    <cellStyle name="Normal 3 2 4 3 3 2" xfId="2680" xr:uid="{00000000-0005-0000-0000-0000730A0000}"/>
    <cellStyle name="Normal 3 2 4 3 3 2 2" xfId="2681" xr:uid="{00000000-0005-0000-0000-0000740A0000}"/>
    <cellStyle name="Normal 3 2 4 3 3 3" xfId="2682" xr:uid="{00000000-0005-0000-0000-0000750A0000}"/>
    <cellStyle name="Normal 3 2 4 3 4" xfId="2683" xr:uid="{00000000-0005-0000-0000-0000760A0000}"/>
    <cellStyle name="Normal 3 2 4 3 4 2" xfId="2684" xr:uid="{00000000-0005-0000-0000-0000770A0000}"/>
    <cellStyle name="Normal 3 2 4 3 5" xfId="2685" xr:uid="{00000000-0005-0000-0000-0000780A0000}"/>
    <cellStyle name="Normal 3 2 4 4" xfId="2686" xr:uid="{00000000-0005-0000-0000-0000790A0000}"/>
    <cellStyle name="Normal 3 2 4 4 2" xfId="2687" xr:uid="{00000000-0005-0000-0000-00007A0A0000}"/>
    <cellStyle name="Normal 3 2 4 4 2 2" xfId="2688" xr:uid="{00000000-0005-0000-0000-00007B0A0000}"/>
    <cellStyle name="Normal 3 2 4 4 2 2 2" xfId="2689" xr:uid="{00000000-0005-0000-0000-00007C0A0000}"/>
    <cellStyle name="Normal 3 2 4 4 2 2 2 2" xfId="2690" xr:uid="{00000000-0005-0000-0000-00007D0A0000}"/>
    <cellStyle name="Normal 3 2 4 4 2 2 3" xfId="2691" xr:uid="{00000000-0005-0000-0000-00007E0A0000}"/>
    <cellStyle name="Normal 3 2 4 4 2 3" xfId="2692" xr:uid="{00000000-0005-0000-0000-00007F0A0000}"/>
    <cellStyle name="Normal 3 2 4 4 2 3 2" xfId="2693" xr:uid="{00000000-0005-0000-0000-0000800A0000}"/>
    <cellStyle name="Normal 3 2 4 4 2 4" xfId="2694" xr:uid="{00000000-0005-0000-0000-0000810A0000}"/>
    <cellStyle name="Normal 3 2 4 4 3" xfId="2695" xr:uid="{00000000-0005-0000-0000-0000820A0000}"/>
    <cellStyle name="Normal 3 2 4 4 3 2" xfId="2696" xr:uid="{00000000-0005-0000-0000-0000830A0000}"/>
    <cellStyle name="Normal 3 2 4 4 3 2 2" xfId="2697" xr:uid="{00000000-0005-0000-0000-0000840A0000}"/>
    <cellStyle name="Normal 3 2 4 4 3 3" xfId="2698" xr:uid="{00000000-0005-0000-0000-0000850A0000}"/>
    <cellStyle name="Normal 3 2 4 4 4" xfId="2699" xr:uid="{00000000-0005-0000-0000-0000860A0000}"/>
    <cellStyle name="Normal 3 2 4 4 4 2" xfId="2700" xr:uid="{00000000-0005-0000-0000-0000870A0000}"/>
    <cellStyle name="Normal 3 2 4 4 5" xfId="2701" xr:uid="{00000000-0005-0000-0000-0000880A0000}"/>
    <cellStyle name="Normal 3 2 4 5" xfId="2702" xr:uid="{00000000-0005-0000-0000-0000890A0000}"/>
    <cellStyle name="Normal 3 2 4 5 2" xfId="2703" xr:uid="{00000000-0005-0000-0000-00008A0A0000}"/>
    <cellStyle name="Normal 3 2 4 5 2 2" xfId="2704" xr:uid="{00000000-0005-0000-0000-00008B0A0000}"/>
    <cellStyle name="Normal 3 2 4 5 2 2 2" xfId="2705" xr:uid="{00000000-0005-0000-0000-00008C0A0000}"/>
    <cellStyle name="Normal 3 2 4 5 2 3" xfId="2706" xr:uid="{00000000-0005-0000-0000-00008D0A0000}"/>
    <cellStyle name="Normal 3 2 4 5 3" xfId="2707" xr:uid="{00000000-0005-0000-0000-00008E0A0000}"/>
    <cellStyle name="Normal 3 2 4 5 3 2" xfId="2708" xr:uid="{00000000-0005-0000-0000-00008F0A0000}"/>
    <cellStyle name="Normal 3 2 4 5 4" xfId="2709" xr:uid="{00000000-0005-0000-0000-0000900A0000}"/>
    <cellStyle name="Normal 3 2 4 6" xfId="2710" xr:uid="{00000000-0005-0000-0000-0000910A0000}"/>
    <cellStyle name="Normal 3 2 4 6 2" xfId="2711" xr:uid="{00000000-0005-0000-0000-0000920A0000}"/>
    <cellStyle name="Normal 3 2 4 6 2 2" xfId="2712" xr:uid="{00000000-0005-0000-0000-0000930A0000}"/>
    <cellStyle name="Normal 3 2 4 6 3" xfId="2713" xr:uid="{00000000-0005-0000-0000-0000940A0000}"/>
    <cellStyle name="Normal 3 2 4 7" xfId="2714" xr:uid="{00000000-0005-0000-0000-0000950A0000}"/>
    <cellStyle name="Normal 3 2 4 7 2" xfId="2715" xr:uid="{00000000-0005-0000-0000-0000960A0000}"/>
    <cellStyle name="Normal 3 2 4 8" xfId="2716" xr:uid="{00000000-0005-0000-0000-0000970A0000}"/>
    <cellStyle name="Normal 3 2 5" xfId="2717" xr:uid="{00000000-0005-0000-0000-0000980A0000}"/>
    <cellStyle name="Normal 3 2 5 2" xfId="2718" xr:uid="{00000000-0005-0000-0000-0000990A0000}"/>
    <cellStyle name="Normal 3 2 5 2 2" xfId="2719" xr:uid="{00000000-0005-0000-0000-00009A0A0000}"/>
    <cellStyle name="Normal 3 2 5 2 2 2" xfId="2720" xr:uid="{00000000-0005-0000-0000-00009B0A0000}"/>
    <cellStyle name="Normal 3 2 5 2 2 2 2" xfId="2721" xr:uid="{00000000-0005-0000-0000-00009C0A0000}"/>
    <cellStyle name="Normal 3 2 5 2 2 2 2 2" xfId="2722" xr:uid="{00000000-0005-0000-0000-00009D0A0000}"/>
    <cellStyle name="Normal 3 2 5 2 2 2 3" xfId="2723" xr:uid="{00000000-0005-0000-0000-00009E0A0000}"/>
    <cellStyle name="Normal 3 2 5 2 2 3" xfId="2724" xr:uid="{00000000-0005-0000-0000-00009F0A0000}"/>
    <cellStyle name="Normal 3 2 5 2 2 3 2" xfId="2725" xr:uid="{00000000-0005-0000-0000-0000A00A0000}"/>
    <cellStyle name="Normal 3 2 5 2 2 4" xfId="2726" xr:uid="{00000000-0005-0000-0000-0000A10A0000}"/>
    <cellStyle name="Normal 3 2 5 2 3" xfId="2727" xr:uid="{00000000-0005-0000-0000-0000A20A0000}"/>
    <cellStyle name="Normal 3 2 5 2 3 2" xfId="2728" xr:uid="{00000000-0005-0000-0000-0000A30A0000}"/>
    <cellStyle name="Normal 3 2 5 2 3 2 2" xfId="2729" xr:uid="{00000000-0005-0000-0000-0000A40A0000}"/>
    <cellStyle name="Normal 3 2 5 2 3 3" xfId="2730" xr:uid="{00000000-0005-0000-0000-0000A50A0000}"/>
    <cellStyle name="Normal 3 2 5 2 4" xfId="2731" xr:uid="{00000000-0005-0000-0000-0000A60A0000}"/>
    <cellStyle name="Normal 3 2 5 2 4 2" xfId="2732" xr:uid="{00000000-0005-0000-0000-0000A70A0000}"/>
    <cellStyle name="Normal 3 2 5 2 5" xfId="2733" xr:uid="{00000000-0005-0000-0000-0000A80A0000}"/>
    <cellStyle name="Normal 3 2 5 3" xfId="2734" xr:uid="{00000000-0005-0000-0000-0000A90A0000}"/>
    <cellStyle name="Normal 3 2 5 3 2" xfId="2735" xr:uid="{00000000-0005-0000-0000-0000AA0A0000}"/>
    <cellStyle name="Normal 3 2 5 3 2 2" xfId="2736" xr:uid="{00000000-0005-0000-0000-0000AB0A0000}"/>
    <cellStyle name="Normal 3 2 5 3 2 2 2" xfId="2737" xr:uid="{00000000-0005-0000-0000-0000AC0A0000}"/>
    <cellStyle name="Normal 3 2 5 3 2 2 2 2" xfId="2738" xr:uid="{00000000-0005-0000-0000-0000AD0A0000}"/>
    <cellStyle name="Normal 3 2 5 3 2 2 3" xfId="2739" xr:uid="{00000000-0005-0000-0000-0000AE0A0000}"/>
    <cellStyle name="Normal 3 2 5 3 2 3" xfId="2740" xr:uid="{00000000-0005-0000-0000-0000AF0A0000}"/>
    <cellStyle name="Normal 3 2 5 3 2 3 2" xfId="2741" xr:uid="{00000000-0005-0000-0000-0000B00A0000}"/>
    <cellStyle name="Normal 3 2 5 3 2 4" xfId="2742" xr:uid="{00000000-0005-0000-0000-0000B10A0000}"/>
    <cellStyle name="Normal 3 2 5 3 3" xfId="2743" xr:uid="{00000000-0005-0000-0000-0000B20A0000}"/>
    <cellStyle name="Normal 3 2 5 3 3 2" xfId="2744" xr:uid="{00000000-0005-0000-0000-0000B30A0000}"/>
    <cellStyle name="Normal 3 2 5 3 3 2 2" xfId="2745" xr:uid="{00000000-0005-0000-0000-0000B40A0000}"/>
    <cellStyle name="Normal 3 2 5 3 3 3" xfId="2746" xr:uid="{00000000-0005-0000-0000-0000B50A0000}"/>
    <cellStyle name="Normal 3 2 5 3 4" xfId="2747" xr:uid="{00000000-0005-0000-0000-0000B60A0000}"/>
    <cellStyle name="Normal 3 2 5 3 4 2" xfId="2748" xr:uid="{00000000-0005-0000-0000-0000B70A0000}"/>
    <cellStyle name="Normal 3 2 5 3 5" xfId="2749" xr:uid="{00000000-0005-0000-0000-0000B80A0000}"/>
    <cellStyle name="Normal 3 2 5 4" xfId="2750" xr:uid="{00000000-0005-0000-0000-0000B90A0000}"/>
    <cellStyle name="Normal 3 2 5 4 2" xfId="2751" xr:uid="{00000000-0005-0000-0000-0000BA0A0000}"/>
    <cellStyle name="Normal 3 2 5 4 2 2" xfId="2752" xr:uid="{00000000-0005-0000-0000-0000BB0A0000}"/>
    <cellStyle name="Normal 3 2 5 4 2 2 2" xfId="2753" xr:uid="{00000000-0005-0000-0000-0000BC0A0000}"/>
    <cellStyle name="Normal 3 2 5 4 2 3" xfId="2754" xr:uid="{00000000-0005-0000-0000-0000BD0A0000}"/>
    <cellStyle name="Normal 3 2 5 4 3" xfId="2755" xr:uid="{00000000-0005-0000-0000-0000BE0A0000}"/>
    <cellStyle name="Normal 3 2 5 4 3 2" xfId="2756" xr:uid="{00000000-0005-0000-0000-0000BF0A0000}"/>
    <cellStyle name="Normal 3 2 5 4 4" xfId="2757" xr:uid="{00000000-0005-0000-0000-0000C00A0000}"/>
    <cellStyle name="Normal 3 2 5 5" xfId="2758" xr:uid="{00000000-0005-0000-0000-0000C10A0000}"/>
    <cellStyle name="Normal 3 2 5 5 2" xfId="2759" xr:uid="{00000000-0005-0000-0000-0000C20A0000}"/>
    <cellStyle name="Normal 3 2 5 5 2 2" xfId="2760" xr:uid="{00000000-0005-0000-0000-0000C30A0000}"/>
    <cellStyle name="Normal 3 2 5 5 3" xfId="2761" xr:uid="{00000000-0005-0000-0000-0000C40A0000}"/>
    <cellStyle name="Normal 3 2 5 6" xfId="2762" xr:uid="{00000000-0005-0000-0000-0000C50A0000}"/>
    <cellStyle name="Normal 3 2 5 6 2" xfId="2763" xr:uid="{00000000-0005-0000-0000-0000C60A0000}"/>
    <cellStyle name="Normal 3 2 5 7" xfId="2764" xr:uid="{00000000-0005-0000-0000-0000C70A0000}"/>
    <cellStyle name="Normal 3 2 6" xfId="2765" xr:uid="{00000000-0005-0000-0000-0000C80A0000}"/>
    <cellStyle name="Normal 3 2 6 2" xfId="2766" xr:uid="{00000000-0005-0000-0000-0000C90A0000}"/>
    <cellStyle name="Normal 3 2 6 2 2" xfId="2767" xr:uid="{00000000-0005-0000-0000-0000CA0A0000}"/>
    <cellStyle name="Normal 3 2 6 2 2 2" xfId="2768" xr:uid="{00000000-0005-0000-0000-0000CB0A0000}"/>
    <cellStyle name="Normal 3 2 6 2 2 2 2" xfId="2769" xr:uid="{00000000-0005-0000-0000-0000CC0A0000}"/>
    <cellStyle name="Normal 3 2 6 2 2 3" xfId="2770" xr:uid="{00000000-0005-0000-0000-0000CD0A0000}"/>
    <cellStyle name="Normal 3 2 6 2 3" xfId="2771" xr:uid="{00000000-0005-0000-0000-0000CE0A0000}"/>
    <cellStyle name="Normal 3 2 6 2 3 2" xfId="2772" xr:uid="{00000000-0005-0000-0000-0000CF0A0000}"/>
    <cellStyle name="Normal 3 2 6 2 4" xfId="2773" xr:uid="{00000000-0005-0000-0000-0000D00A0000}"/>
    <cellStyle name="Normal 3 2 6 3" xfId="2774" xr:uid="{00000000-0005-0000-0000-0000D10A0000}"/>
    <cellStyle name="Normal 3 2 6 3 2" xfId="2775" xr:uid="{00000000-0005-0000-0000-0000D20A0000}"/>
    <cellStyle name="Normal 3 2 6 3 2 2" xfId="2776" xr:uid="{00000000-0005-0000-0000-0000D30A0000}"/>
    <cellStyle name="Normal 3 2 6 3 3" xfId="2777" xr:uid="{00000000-0005-0000-0000-0000D40A0000}"/>
    <cellStyle name="Normal 3 2 6 4" xfId="2778" xr:uid="{00000000-0005-0000-0000-0000D50A0000}"/>
    <cellStyle name="Normal 3 2 6 4 2" xfId="2779" xr:uid="{00000000-0005-0000-0000-0000D60A0000}"/>
    <cellStyle name="Normal 3 2 6 5" xfId="2780" xr:uid="{00000000-0005-0000-0000-0000D70A0000}"/>
    <cellStyle name="Normal 3 2 7" xfId="2781" xr:uid="{00000000-0005-0000-0000-0000D80A0000}"/>
    <cellStyle name="Normal 3 2 7 2" xfId="2782" xr:uid="{00000000-0005-0000-0000-0000D90A0000}"/>
    <cellStyle name="Normal 3 2 7 2 2" xfId="2783" xr:uid="{00000000-0005-0000-0000-0000DA0A0000}"/>
    <cellStyle name="Normal 3 2 7 2 2 2" xfId="2784" xr:uid="{00000000-0005-0000-0000-0000DB0A0000}"/>
    <cellStyle name="Normal 3 2 7 2 2 2 2" xfId="2785" xr:uid="{00000000-0005-0000-0000-0000DC0A0000}"/>
    <cellStyle name="Normal 3 2 7 2 2 3" xfId="2786" xr:uid="{00000000-0005-0000-0000-0000DD0A0000}"/>
    <cellStyle name="Normal 3 2 7 2 3" xfId="2787" xr:uid="{00000000-0005-0000-0000-0000DE0A0000}"/>
    <cellStyle name="Normal 3 2 7 2 3 2" xfId="2788" xr:uid="{00000000-0005-0000-0000-0000DF0A0000}"/>
    <cellStyle name="Normal 3 2 7 2 4" xfId="2789" xr:uid="{00000000-0005-0000-0000-0000E00A0000}"/>
    <cellStyle name="Normal 3 2 7 3" xfId="2790" xr:uid="{00000000-0005-0000-0000-0000E10A0000}"/>
    <cellStyle name="Normal 3 2 7 3 2" xfId="2791" xr:uid="{00000000-0005-0000-0000-0000E20A0000}"/>
    <cellStyle name="Normal 3 2 7 3 2 2" xfId="2792" xr:uid="{00000000-0005-0000-0000-0000E30A0000}"/>
    <cellStyle name="Normal 3 2 7 3 3" xfId="2793" xr:uid="{00000000-0005-0000-0000-0000E40A0000}"/>
    <cellStyle name="Normal 3 2 7 4" xfId="2794" xr:uid="{00000000-0005-0000-0000-0000E50A0000}"/>
    <cellStyle name="Normal 3 2 7 4 2" xfId="2795" xr:uid="{00000000-0005-0000-0000-0000E60A0000}"/>
    <cellStyle name="Normal 3 2 7 5" xfId="2796" xr:uid="{00000000-0005-0000-0000-0000E70A0000}"/>
    <cellStyle name="Normal 3 2 8" xfId="2797" xr:uid="{00000000-0005-0000-0000-0000E80A0000}"/>
    <cellStyle name="Normal 3 2 8 2" xfId="2798" xr:uid="{00000000-0005-0000-0000-0000E90A0000}"/>
    <cellStyle name="Normal 3 2 8 2 2" xfId="2799" xr:uid="{00000000-0005-0000-0000-0000EA0A0000}"/>
    <cellStyle name="Normal 3 2 8 2 2 2" xfId="2800" xr:uid="{00000000-0005-0000-0000-0000EB0A0000}"/>
    <cellStyle name="Normal 3 2 8 2 3" xfId="2801" xr:uid="{00000000-0005-0000-0000-0000EC0A0000}"/>
    <cellStyle name="Normal 3 2 8 3" xfId="2802" xr:uid="{00000000-0005-0000-0000-0000ED0A0000}"/>
    <cellStyle name="Normal 3 2 8 3 2" xfId="2803" xr:uid="{00000000-0005-0000-0000-0000EE0A0000}"/>
    <cellStyle name="Normal 3 2 8 4" xfId="2804" xr:uid="{00000000-0005-0000-0000-0000EF0A0000}"/>
    <cellStyle name="Normal 3 2 9" xfId="2805" xr:uid="{00000000-0005-0000-0000-0000F00A0000}"/>
    <cellStyle name="Normal 3 2 9 2" xfId="2806" xr:uid="{00000000-0005-0000-0000-0000F10A0000}"/>
    <cellStyle name="Normal 3 2 9 2 2" xfId="2807" xr:uid="{00000000-0005-0000-0000-0000F20A0000}"/>
    <cellStyle name="Normal 3 2 9 3" xfId="2808" xr:uid="{00000000-0005-0000-0000-0000F30A0000}"/>
    <cellStyle name="Normal 3 3" xfId="2809" xr:uid="{00000000-0005-0000-0000-0000F40A0000}"/>
    <cellStyle name="Normal 3 3 2" xfId="2810" xr:uid="{00000000-0005-0000-0000-0000F50A0000}"/>
    <cellStyle name="Normal 3 3 2 2" xfId="2811" xr:uid="{00000000-0005-0000-0000-0000F60A0000}"/>
    <cellStyle name="Normal 3 3 2 2 2" xfId="2812" xr:uid="{00000000-0005-0000-0000-0000F70A0000}"/>
    <cellStyle name="Normal 3 3 2 2 2 2" xfId="2813" xr:uid="{00000000-0005-0000-0000-0000F80A0000}"/>
    <cellStyle name="Normal 3 3 2 2 3" xfId="2814" xr:uid="{00000000-0005-0000-0000-0000F90A0000}"/>
    <cellStyle name="Normal 3 3 2 3" xfId="2815" xr:uid="{00000000-0005-0000-0000-0000FA0A0000}"/>
    <cellStyle name="Normal 3 3 2 3 2" xfId="2816" xr:uid="{00000000-0005-0000-0000-0000FB0A0000}"/>
    <cellStyle name="Normal 3 3 2 4" xfId="2817" xr:uid="{00000000-0005-0000-0000-0000FC0A0000}"/>
    <cellStyle name="Normal 3 3 3" xfId="2818" xr:uid="{00000000-0005-0000-0000-0000FD0A0000}"/>
    <cellStyle name="Normal 3 3 3 2" xfId="2819" xr:uid="{00000000-0005-0000-0000-0000FE0A0000}"/>
    <cellStyle name="Normal 3 3 3 2 2" xfId="2820" xr:uid="{00000000-0005-0000-0000-0000FF0A0000}"/>
    <cellStyle name="Normal 3 3 3 3" xfId="2821" xr:uid="{00000000-0005-0000-0000-0000000B0000}"/>
    <cellStyle name="Normal 3 3 4" xfId="2822" xr:uid="{00000000-0005-0000-0000-0000010B0000}"/>
    <cellStyle name="Normal 3 3 4 2" xfId="2823" xr:uid="{00000000-0005-0000-0000-0000020B0000}"/>
    <cellStyle name="Normal 3 3 5" xfId="2824" xr:uid="{00000000-0005-0000-0000-0000030B0000}"/>
    <cellStyle name="Normal 3 4" xfId="2825" xr:uid="{00000000-0005-0000-0000-0000040B0000}"/>
    <cellStyle name="Normal 3 4 2" xfId="2826" xr:uid="{00000000-0005-0000-0000-0000050B0000}"/>
    <cellStyle name="Normal 3 4 2 2" xfId="2827" xr:uid="{00000000-0005-0000-0000-0000060B0000}"/>
    <cellStyle name="Normal 3 4 2 2 2" xfId="2828" xr:uid="{00000000-0005-0000-0000-0000070B0000}"/>
    <cellStyle name="Normal 3 4 2 2 2 2" xfId="2829" xr:uid="{00000000-0005-0000-0000-0000080B0000}"/>
    <cellStyle name="Normal 3 4 2 2 2 2 2" xfId="2830" xr:uid="{00000000-0005-0000-0000-0000090B0000}"/>
    <cellStyle name="Normal 3 4 2 2 2 2 2 2" xfId="2831" xr:uid="{00000000-0005-0000-0000-00000A0B0000}"/>
    <cellStyle name="Normal 3 4 2 2 2 2 3" xfId="2832" xr:uid="{00000000-0005-0000-0000-00000B0B0000}"/>
    <cellStyle name="Normal 3 4 2 2 2 3" xfId="2833" xr:uid="{00000000-0005-0000-0000-00000C0B0000}"/>
    <cellStyle name="Normal 3 4 2 2 2 3 2" xfId="2834" xr:uid="{00000000-0005-0000-0000-00000D0B0000}"/>
    <cellStyle name="Normal 3 4 2 2 2 4" xfId="2835" xr:uid="{00000000-0005-0000-0000-00000E0B0000}"/>
    <cellStyle name="Normal 3 4 2 2 3" xfId="2836" xr:uid="{00000000-0005-0000-0000-00000F0B0000}"/>
    <cellStyle name="Normal 3 4 2 2 3 2" xfId="2837" xr:uid="{00000000-0005-0000-0000-0000100B0000}"/>
    <cellStyle name="Normal 3 4 2 2 3 2 2" xfId="2838" xr:uid="{00000000-0005-0000-0000-0000110B0000}"/>
    <cellStyle name="Normal 3 4 2 2 3 3" xfId="2839" xr:uid="{00000000-0005-0000-0000-0000120B0000}"/>
    <cellStyle name="Normal 3 4 2 2 4" xfId="2840" xr:uid="{00000000-0005-0000-0000-0000130B0000}"/>
    <cellStyle name="Normal 3 4 2 2 4 2" xfId="2841" xr:uid="{00000000-0005-0000-0000-0000140B0000}"/>
    <cellStyle name="Normal 3 4 2 2 5" xfId="2842" xr:uid="{00000000-0005-0000-0000-0000150B0000}"/>
    <cellStyle name="Normal 3 4 2 3" xfId="2843" xr:uid="{00000000-0005-0000-0000-0000160B0000}"/>
    <cellStyle name="Normal 3 4 2 3 2" xfId="2844" xr:uid="{00000000-0005-0000-0000-0000170B0000}"/>
    <cellStyle name="Normal 3 4 2 3 2 2" xfId="2845" xr:uid="{00000000-0005-0000-0000-0000180B0000}"/>
    <cellStyle name="Normal 3 4 2 3 2 2 2" xfId="2846" xr:uid="{00000000-0005-0000-0000-0000190B0000}"/>
    <cellStyle name="Normal 3 4 2 3 2 2 2 2" xfId="2847" xr:uid="{00000000-0005-0000-0000-00001A0B0000}"/>
    <cellStyle name="Normal 3 4 2 3 2 2 3" xfId="2848" xr:uid="{00000000-0005-0000-0000-00001B0B0000}"/>
    <cellStyle name="Normal 3 4 2 3 2 3" xfId="2849" xr:uid="{00000000-0005-0000-0000-00001C0B0000}"/>
    <cellStyle name="Normal 3 4 2 3 2 3 2" xfId="2850" xr:uid="{00000000-0005-0000-0000-00001D0B0000}"/>
    <cellStyle name="Normal 3 4 2 3 2 4" xfId="2851" xr:uid="{00000000-0005-0000-0000-00001E0B0000}"/>
    <cellStyle name="Normal 3 4 2 3 3" xfId="2852" xr:uid="{00000000-0005-0000-0000-00001F0B0000}"/>
    <cellStyle name="Normal 3 4 2 3 3 2" xfId="2853" xr:uid="{00000000-0005-0000-0000-0000200B0000}"/>
    <cellStyle name="Normal 3 4 2 3 3 2 2" xfId="2854" xr:uid="{00000000-0005-0000-0000-0000210B0000}"/>
    <cellStyle name="Normal 3 4 2 3 3 3" xfId="2855" xr:uid="{00000000-0005-0000-0000-0000220B0000}"/>
    <cellStyle name="Normal 3 4 2 3 4" xfId="2856" xr:uid="{00000000-0005-0000-0000-0000230B0000}"/>
    <cellStyle name="Normal 3 4 2 3 4 2" xfId="2857" xr:uid="{00000000-0005-0000-0000-0000240B0000}"/>
    <cellStyle name="Normal 3 4 2 3 5" xfId="2858" xr:uid="{00000000-0005-0000-0000-0000250B0000}"/>
    <cellStyle name="Normal 3 4 2 4" xfId="2859" xr:uid="{00000000-0005-0000-0000-0000260B0000}"/>
    <cellStyle name="Normal 3 4 2 4 2" xfId="2860" xr:uid="{00000000-0005-0000-0000-0000270B0000}"/>
    <cellStyle name="Normal 3 4 2 4 2 2" xfId="2861" xr:uid="{00000000-0005-0000-0000-0000280B0000}"/>
    <cellStyle name="Normal 3 4 2 4 2 2 2" xfId="2862" xr:uid="{00000000-0005-0000-0000-0000290B0000}"/>
    <cellStyle name="Normal 3 4 2 4 2 3" xfId="2863" xr:uid="{00000000-0005-0000-0000-00002A0B0000}"/>
    <cellStyle name="Normal 3 4 2 4 3" xfId="2864" xr:uid="{00000000-0005-0000-0000-00002B0B0000}"/>
    <cellStyle name="Normal 3 4 2 4 3 2" xfId="2865" xr:uid="{00000000-0005-0000-0000-00002C0B0000}"/>
    <cellStyle name="Normal 3 4 2 4 4" xfId="2866" xr:uid="{00000000-0005-0000-0000-00002D0B0000}"/>
    <cellStyle name="Normal 3 4 2 5" xfId="2867" xr:uid="{00000000-0005-0000-0000-00002E0B0000}"/>
    <cellStyle name="Normal 3 4 2 5 2" xfId="2868" xr:uid="{00000000-0005-0000-0000-00002F0B0000}"/>
    <cellStyle name="Normal 3 4 2 5 2 2" xfId="2869" xr:uid="{00000000-0005-0000-0000-0000300B0000}"/>
    <cellStyle name="Normal 3 4 2 5 3" xfId="2870" xr:uid="{00000000-0005-0000-0000-0000310B0000}"/>
    <cellStyle name="Normal 3 4 2 6" xfId="2871" xr:uid="{00000000-0005-0000-0000-0000320B0000}"/>
    <cellStyle name="Normal 3 4 2 6 2" xfId="2872" xr:uid="{00000000-0005-0000-0000-0000330B0000}"/>
    <cellStyle name="Normal 3 4 2 7" xfId="2873" xr:uid="{00000000-0005-0000-0000-0000340B0000}"/>
    <cellStyle name="Normal 3 4 3" xfId="2874" xr:uid="{00000000-0005-0000-0000-0000350B0000}"/>
    <cellStyle name="Normal 3 4 3 2" xfId="2875" xr:uid="{00000000-0005-0000-0000-0000360B0000}"/>
    <cellStyle name="Normal 3 4 3 2 2" xfId="2876" xr:uid="{00000000-0005-0000-0000-0000370B0000}"/>
    <cellStyle name="Normal 3 4 3 2 2 2" xfId="2877" xr:uid="{00000000-0005-0000-0000-0000380B0000}"/>
    <cellStyle name="Normal 3 4 3 2 2 2 2" xfId="2878" xr:uid="{00000000-0005-0000-0000-0000390B0000}"/>
    <cellStyle name="Normal 3 4 3 2 2 3" xfId="2879" xr:uid="{00000000-0005-0000-0000-00003A0B0000}"/>
    <cellStyle name="Normal 3 4 3 2 3" xfId="2880" xr:uid="{00000000-0005-0000-0000-00003B0B0000}"/>
    <cellStyle name="Normal 3 4 3 2 3 2" xfId="2881" xr:uid="{00000000-0005-0000-0000-00003C0B0000}"/>
    <cellStyle name="Normal 3 4 3 2 4" xfId="2882" xr:uid="{00000000-0005-0000-0000-00003D0B0000}"/>
    <cellStyle name="Normal 3 4 3 3" xfId="2883" xr:uid="{00000000-0005-0000-0000-00003E0B0000}"/>
    <cellStyle name="Normal 3 4 3 3 2" xfId="2884" xr:uid="{00000000-0005-0000-0000-00003F0B0000}"/>
    <cellStyle name="Normal 3 4 3 3 2 2" xfId="2885" xr:uid="{00000000-0005-0000-0000-0000400B0000}"/>
    <cellStyle name="Normal 3 4 3 3 3" xfId="2886" xr:uid="{00000000-0005-0000-0000-0000410B0000}"/>
    <cellStyle name="Normal 3 4 3 4" xfId="2887" xr:uid="{00000000-0005-0000-0000-0000420B0000}"/>
    <cellStyle name="Normal 3 4 3 4 2" xfId="2888" xr:uid="{00000000-0005-0000-0000-0000430B0000}"/>
    <cellStyle name="Normal 3 4 3 5" xfId="2889" xr:uid="{00000000-0005-0000-0000-0000440B0000}"/>
    <cellStyle name="Normal 3 4 4" xfId="2890" xr:uid="{00000000-0005-0000-0000-0000450B0000}"/>
    <cellStyle name="Normal 3 4 4 2" xfId="2891" xr:uid="{00000000-0005-0000-0000-0000460B0000}"/>
    <cellStyle name="Normal 3 4 4 2 2" xfId="2892" xr:uid="{00000000-0005-0000-0000-0000470B0000}"/>
    <cellStyle name="Normal 3 4 4 2 2 2" xfId="2893" xr:uid="{00000000-0005-0000-0000-0000480B0000}"/>
    <cellStyle name="Normal 3 4 4 2 2 2 2" xfId="2894" xr:uid="{00000000-0005-0000-0000-0000490B0000}"/>
    <cellStyle name="Normal 3 4 4 2 2 3" xfId="2895" xr:uid="{00000000-0005-0000-0000-00004A0B0000}"/>
    <cellStyle name="Normal 3 4 4 2 3" xfId="2896" xr:uid="{00000000-0005-0000-0000-00004B0B0000}"/>
    <cellStyle name="Normal 3 4 4 2 3 2" xfId="2897" xr:uid="{00000000-0005-0000-0000-00004C0B0000}"/>
    <cellStyle name="Normal 3 4 4 2 4" xfId="2898" xr:uid="{00000000-0005-0000-0000-00004D0B0000}"/>
    <cellStyle name="Normal 3 4 4 3" xfId="2899" xr:uid="{00000000-0005-0000-0000-00004E0B0000}"/>
    <cellStyle name="Normal 3 4 4 3 2" xfId="2900" xr:uid="{00000000-0005-0000-0000-00004F0B0000}"/>
    <cellStyle name="Normal 3 4 4 3 2 2" xfId="2901" xr:uid="{00000000-0005-0000-0000-0000500B0000}"/>
    <cellStyle name="Normal 3 4 4 3 3" xfId="2902" xr:uid="{00000000-0005-0000-0000-0000510B0000}"/>
    <cellStyle name="Normal 3 4 4 4" xfId="2903" xr:uid="{00000000-0005-0000-0000-0000520B0000}"/>
    <cellStyle name="Normal 3 4 4 4 2" xfId="2904" xr:uid="{00000000-0005-0000-0000-0000530B0000}"/>
    <cellStyle name="Normal 3 4 4 5" xfId="2905" xr:uid="{00000000-0005-0000-0000-0000540B0000}"/>
    <cellStyle name="Normal 3 4 5" xfId="2906" xr:uid="{00000000-0005-0000-0000-0000550B0000}"/>
    <cellStyle name="Normal 3 4 5 2" xfId="2907" xr:uid="{00000000-0005-0000-0000-0000560B0000}"/>
    <cellStyle name="Normal 3 4 5 2 2" xfId="2908" xr:uid="{00000000-0005-0000-0000-0000570B0000}"/>
    <cellStyle name="Normal 3 4 5 2 2 2" xfId="2909" xr:uid="{00000000-0005-0000-0000-0000580B0000}"/>
    <cellStyle name="Normal 3 4 5 2 3" xfId="2910" xr:uid="{00000000-0005-0000-0000-0000590B0000}"/>
    <cellStyle name="Normal 3 4 5 3" xfId="2911" xr:uid="{00000000-0005-0000-0000-00005A0B0000}"/>
    <cellStyle name="Normal 3 4 5 3 2" xfId="2912" xr:uid="{00000000-0005-0000-0000-00005B0B0000}"/>
    <cellStyle name="Normal 3 4 5 4" xfId="2913" xr:uid="{00000000-0005-0000-0000-00005C0B0000}"/>
    <cellStyle name="Normal 3 4 6" xfId="2914" xr:uid="{00000000-0005-0000-0000-00005D0B0000}"/>
    <cellStyle name="Normal 3 4 7" xfId="2915" xr:uid="{00000000-0005-0000-0000-00005E0B0000}"/>
    <cellStyle name="Normal 3 5" xfId="2916" xr:uid="{00000000-0005-0000-0000-00005F0B0000}"/>
    <cellStyle name="Normal 3 5 2" xfId="2917" xr:uid="{00000000-0005-0000-0000-0000600B0000}"/>
    <cellStyle name="Normal 3 5 2 2" xfId="2918" xr:uid="{00000000-0005-0000-0000-0000610B0000}"/>
    <cellStyle name="Normal 3 5 2 2 2" xfId="2919" xr:uid="{00000000-0005-0000-0000-0000620B0000}"/>
    <cellStyle name="Normal 3 5 2 2 2 2" xfId="2920" xr:uid="{00000000-0005-0000-0000-0000630B0000}"/>
    <cellStyle name="Normal 3 5 2 2 3" xfId="2921" xr:uid="{00000000-0005-0000-0000-0000640B0000}"/>
    <cellStyle name="Normal 3 5 2 3" xfId="2922" xr:uid="{00000000-0005-0000-0000-0000650B0000}"/>
    <cellStyle name="Normal 3 5 2 3 2" xfId="2923" xr:uid="{00000000-0005-0000-0000-0000660B0000}"/>
    <cellStyle name="Normal 3 5 2 4" xfId="2924" xr:uid="{00000000-0005-0000-0000-0000670B0000}"/>
    <cellStyle name="Normal 3 5 3" xfId="2925" xr:uid="{00000000-0005-0000-0000-0000680B0000}"/>
    <cellStyle name="Normal 3 5 3 2" xfId="2926" xr:uid="{00000000-0005-0000-0000-0000690B0000}"/>
    <cellStyle name="Normal 3 5 3 2 2" xfId="2927" xr:uid="{00000000-0005-0000-0000-00006A0B0000}"/>
    <cellStyle name="Normal 3 5 3 3" xfId="2928" xr:uid="{00000000-0005-0000-0000-00006B0B0000}"/>
    <cellStyle name="Normal 3 5 4" xfId="2929" xr:uid="{00000000-0005-0000-0000-00006C0B0000}"/>
    <cellStyle name="Normal 3 5 4 2" xfId="2930" xr:uid="{00000000-0005-0000-0000-00006D0B0000}"/>
    <cellStyle name="Normal 3 5 5" xfId="2931" xr:uid="{00000000-0005-0000-0000-00006E0B0000}"/>
    <cellStyle name="Normal 3 6" xfId="2932" xr:uid="{00000000-0005-0000-0000-00006F0B0000}"/>
    <cellStyle name="Normal 3 6 2" xfId="2933" xr:uid="{00000000-0005-0000-0000-0000700B0000}"/>
    <cellStyle name="Normal 3 6 3" xfId="2934" xr:uid="{00000000-0005-0000-0000-0000710B0000}"/>
    <cellStyle name="Normal 3 7" xfId="2935" xr:uid="{00000000-0005-0000-0000-0000720B0000}"/>
    <cellStyle name="Normal 3 7 2" xfId="2936" xr:uid="{00000000-0005-0000-0000-0000730B0000}"/>
    <cellStyle name="Normal 3 7 2 2" xfId="2937" xr:uid="{00000000-0005-0000-0000-0000740B0000}"/>
    <cellStyle name="Normal 3 7 2 2 2" xfId="2938" xr:uid="{00000000-0005-0000-0000-0000750B0000}"/>
    <cellStyle name="Normal 3 7 2 3" xfId="2939" xr:uid="{00000000-0005-0000-0000-0000760B0000}"/>
    <cellStyle name="Normal 3 7 3" xfId="2940" xr:uid="{00000000-0005-0000-0000-0000770B0000}"/>
    <cellStyle name="Normal 3 7 3 2" xfId="2941" xr:uid="{00000000-0005-0000-0000-0000780B0000}"/>
    <cellStyle name="Normal 3 7 4" xfId="2942" xr:uid="{00000000-0005-0000-0000-0000790B0000}"/>
    <cellStyle name="Normal 3 8" xfId="2943" xr:uid="{00000000-0005-0000-0000-00007A0B0000}"/>
    <cellStyle name="Normal 3 8 2" xfId="2944" xr:uid="{00000000-0005-0000-0000-00007B0B0000}"/>
    <cellStyle name="Normal 3 8 2 2" xfId="2945" xr:uid="{00000000-0005-0000-0000-00007C0B0000}"/>
    <cellStyle name="Normal 3 8 3" xfId="2946" xr:uid="{00000000-0005-0000-0000-00007D0B0000}"/>
    <cellStyle name="Normal 3 9" xfId="2947" xr:uid="{00000000-0005-0000-0000-00007E0B0000}"/>
    <cellStyle name="Normal 3 9 2" xfId="2948" xr:uid="{00000000-0005-0000-0000-00007F0B0000}"/>
    <cellStyle name="Normal 30" xfId="2949" xr:uid="{00000000-0005-0000-0000-0000800B0000}"/>
    <cellStyle name="Normal 30 10" xfId="2950" xr:uid="{00000000-0005-0000-0000-0000810B0000}"/>
    <cellStyle name="Normal 30 10 2" xfId="2951" xr:uid="{00000000-0005-0000-0000-0000820B0000}"/>
    <cellStyle name="Normal 30 11" xfId="2952" xr:uid="{00000000-0005-0000-0000-0000830B0000}"/>
    <cellStyle name="Normal 30 11 2" xfId="2953" xr:uid="{00000000-0005-0000-0000-0000840B0000}"/>
    <cellStyle name="Normal 30 12" xfId="2954" xr:uid="{00000000-0005-0000-0000-0000850B0000}"/>
    <cellStyle name="Normal 30 12 2" xfId="2955" xr:uid="{00000000-0005-0000-0000-0000860B0000}"/>
    <cellStyle name="Normal 30 13" xfId="2956" xr:uid="{00000000-0005-0000-0000-0000870B0000}"/>
    <cellStyle name="Normal 30 14" xfId="2957" xr:uid="{00000000-0005-0000-0000-0000880B0000}"/>
    <cellStyle name="Normal 30 15" xfId="2958" xr:uid="{00000000-0005-0000-0000-0000890B0000}"/>
    <cellStyle name="Normal 30 2" xfId="2959" xr:uid="{00000000-0005-0000-0000-00008A0B0000}"/>
    <cellStyle name="Normal 30 2 10" xfId="2960" xr:uid="{00000000-0005-0000-0000-00008B0B0000}"/>
    <cellStyle name="Normal 30 2 10 2" xfId="2961" xr:uid="{00000000-0005-0000-0000-00008C0B0000}"/>
    <cellStyle name="Normal 30 2 11" xfId="2962" xr:uid="{00000000-0005-0000-0000-00008D0B0000}"/>
    <cellStyle name="Normal 30 2 11 2" xfId="2963" xr:uid="{00000000-0005-0000-0000-00008E0B0000}"/>
    <cellStyle name="Normal 30 2 12" xfId="2964" xr:uid="{00000000-0005-0000-0000-00008F0B0000}"/>
    <cellStyle name="Normal 30 2 13" xfId="2965" xr:uid="{00000000-0005-0000-0000-0000900B0000}"/>
    <cellStyle name="Normal 30 2 14" xfId="2966" xr:uid="{00000000-0005-0000-0000-0000910B0000}"/>
    <cellStyle name="Normal 30 2 2" xfId="2967" xr:uid="{00000000-0005-0000-0000-0000920B0000}"/>
    <cellStyle name="Normal 30 2 2 2" xfId="2968" xr:uid="{00000000-0005-0000-0000-0000930B0000}"/>
    <cellStyle name="Normal 30 2 2 2 2" xfId="2969" xr:uid="{00000000-0005-0000-0000-0000940B0000}"/>
    <cellStyle name="Normal 30 2 2 2 3" xfId="2970" xr:uid="{00000000-0005-0000-0000-0000950B0000}"/>
    <cellStyle name="Normal 30 2 2 3" xfId="2971" xr:uid="{00000000-0005-0000-0000-0000960B0000}"/>
    <cellStyle name="Normal 30 2 2 3 2" xfId="2972" xr:uid="{00000000-0005-0000-0000-0000970B0000}"/>
    <cellStyle name="Normal 30 2 2 4" xfId="2973" xr:uid="{00000000-0005-0000-0000-0000980B0000}"/>
    <cellStyle name="Normal 30 2 2 5" xfId="2974" xr:uid="{00000000-0005-0000-0000-0000990B0000}"/>
    <cellStyle name="Normal 30 2 3" xfId="2975" xr:uid="{00000000-0005-0000-0000-00009A0B0000}"/>
    <cellStyle name="Normal 30 2 3 2" xfId="2976" xr:uid="{00000000-0005-0000-0000-00009B0B0000}"/>
    <cellStyle name="Normal 30 2 3 3" xfId="2977" xr:uid="{00000000-0005-0000-0000-00009C0B0000}"/>
    <cellStyle name="Normal 30 2 4" xfId="2978" xr:uid="{00000000-0005-0000-0000-00009D0B0000}"/>
    <cellStyle name="Normal 30 2 4 2" xfId="2979" xr:uid="{00000000-0005-0000-0000-00009E0B0000}"/>
    <cellStyle name="Normal 30 2 4 3" xfId="2980" xr:uid="{00000000-0005-0000-0000-00009F0B0000}"/>
    <cellStyle name="Normal 30 2 5" xfId="2981" xr:uid="{00000000-0005-0000-0000-0000A00B0000}"/>
    <cellStyle name="Normal 30 2 5 2" xfId="2982" xr:uid="{00000000-0005-0000-0000-0000A10B0000}"/>
    <cellStyle name="Normal 30 2 5 3" xfId="2983" xr:uid="{00000000-0005-0000-0000-0000A20B0000}"/>
    <cellStyle name="Normal 30 2 6" xfId="2984" xr:uid="{00000000-0005-0000-0000-0000A30B0000}"/>
    <cellStyle name="Normal 30 2 6 2" xfId="2985" xr:uid="{00000000-0005-0000-0000-0000A40B0000}"/>
    <cellStyle name="Normal 30 2 6 3" xfId="2986" xr:uid="{00000000-0005-0000-0000-0000A50B0000}"/>
    <cellStyle name="Normal 30 2 7" xfId="2987" xr:uid="{00000000-0005-0000-0000-0000A60B0000}"/>
    <cellStyle name="Normal 30 2 7 2" xfId="2988" xr:uid="{00000000-0005-0000-0000-0000A70B0000}"/>
    <cellStyle name="Normal 30 2 8" xfId="2989" xr:uid="{00000000-0005-0000-0000-0000A80B0000}"/>
    <cellStyle name="Normal 30 2 8 2" xfId="2990" xr:uid="{00000000-0005-0000-0000-0000A90B0000}"/>
    <cellStyle name="Normal 30 2 9" xfId="2991" xr:uid="{00000000-0005-0000-0000-0000AA0B0000}"/>
    <cellStyle name="Normal 30 2 9 2" xfId="2992" xr:uid="{00000000-0005-0000-0000-0000AB0B0000}"/>
    <cellStyle name="Normal 30 3" xfId="2993" xr:uid="{00000000-0005-0000-0000-0000AC0B0000}"/>
    <cellStyle name="Normal 30 3 2" xfId="2994" xr:uid="{00000000-0005-0000-0000-0000AD0B0000}"/>
    <cellStyle name="Normal 30 3 2 2" xfId="2995" xr:uid="{00000000-0005-0000-0000-0000AE0B0000}"/>
    <cellStyle name="Normal 30 3 2 3" xfId="2996" xr:uid="{00000000-0005-0000-0000-0000AF0B0000}"/>
    <cellStyle name="Normal 30 3 3" xfId="2997" xr:uid="{00000000-0005-0000-0000-0000B00B0000}"/>
    <cellStyle name="Normal 30 3 3 2" xfId="2998" xr:uid="{00000000-0005-0000-0000-0000B10B0000}"/>
    <cellStyle name="Normal 30 3 4" xfId="2999" xr:uid="{00000000-0005-0000-0000-0000B20B0000}"/>
    <cellStyle name="Normal 30 3 5" xfId="3000" xr:uid="{00000000-0005-0000-0000-0000B30B0000}"/>
    <cellStyle name="Normal 30 4" xfId="3001" xr:uid="{00000000-0005-0000-0000-0000B40B0000}"/>
    <cellStyle name="Normal 30 4 2" xfId="3002" xr:uid="{00000000-0005-0000-0000-0000B50B0000}"/>
    <cellStyle name="Normal 30 4 3" xfId="3003" xr:uid="{00000000-0005-0000-0000-0000B60B0000}"/>
    <cellStyle name="Normal 30 5" xfId="3004" xr:uid="{00000000-0005-0000-0000-0000B70B0000}"/>
    <cellStyle name="Normal 30 5 2" xfId="3005" xr:uid="{00000000-0005-0000-0000-0000B80B0000}"/>
    <cellStyle name="Normal 30 5 3" xfId="3006" xr:uid="{00000000-0005-0000-0000-0000B90B0000}"/>
    <cellStyle name="Normal 30 6" xfId="3007" xr:uid="{00000000-0005-0000-0000-0000BA0B0000}"/>
    <cellStyle name="Normal 30 6 2" xfId="3008" xr:uid="{00000000-0005-0000-0000-0000BB0B0000}"/>
    <cellStyle name="Normal 30 6 3" xfId="3009" xr:uid="{00000000-0005-0000-0000-0000BC0B0000}"/>
    <cellStyle name="Normal 30 7" xfId="3010" xr:uid="{00000000-0005-0000-0000-0000BD0B0000}"/>
    <cellStyle name="Normal 30 7 2" xfId="3011" xr:uid="{00000000-0005-0000-0000-0000BE0B0000}"/>
    <cellStyle name="Normal 30 7 3" xfId="3012" xr:uid="{00000000-0005-0000-0000-0000BF0B0000}"/>
    <cellStyle name="Normal 30 8" xfId="3013" xr:uid="{00000000-0005-0000-0000-0000C00B0000}"/>
    <cellStyle name="Normal 30 8 2" xfId="3014" xr:uid="{00000000-0005-0000-0000-0000C10B0000}"/>
    <cellStyle name="Normal 30 9" xfId="3015" xr:uid="{00000000-0005-0000-0000-0000C20B0000}"/>
    <cellStyle name="Normal 30 9 2" xfId="3016" xr:uid="{00000000-0005-0000-0000-0000C30B0000}"/>
    <cellStyle name="Normal 31" xfId="3017" xr:uid="{00000000-0005-0000-0000-0000C40B0000}"/>
    <cellStyle name="Normal 31 2" xfId="3018" xr:uid="{00000000-0005-0000-0000-0000C50B0000}"/>
    <cellStyle name="Normal 32" xfId="3019" xr:uid="{00000000-0005-0000-0000-0000C60B0000}"/>
    <cellStyle name="Normal 32 10" xfId="3020" xr:uid="{00000000-0005-0000-0000-0000C70B0000}"/>
    <cellStyle name="Normal 32 10 2" xfId="3021" xr:uid="{00000000-0005-0000-0000-0000C80B0000}"/>
    <cellStyle name="Normal 32 11" xfId="3022" xr:uid="{00000000-0005-0000-0000-0000C90B0000}"/>
    <cellStyle name="Normal 32 11 2" xfId="3023" xr:uid="{00000000-0005-0000-0000-0000CA0B0000}"/>
    <cellStyle name="Normal 32 12" xfId="3024" xr:uid="{00000000-0005-0000-0000-0000CB0B0000}"/>
    <cellStyle name="Normal 32 12 2" xfId="3025" xr:uid="{00000000-0005-0000-0000-0000CC0B0000}"/>
    <cellStyle name="Normal 32 13" xfId="3026" xr:uid="{00000000-0005-0000-0000-0000CD0B0000}"/>
    <cellStyle name="Normal 32 14" xfId="3027" xr:uid="{00000000-0005-0000-0000-0000CE0B0000}"/>
    <cellStyle name="Normal 32 15" xfId="3028" xr:uid="{00000000-0005-0000-0000-0000CF0B0000}"/>
    <cellStyle name="Normal 32 2" xfId="3029" xr:uid="{00000000-0005-0000-0000-0000D00B0000}"/>
    <cellStyle name="Normal 32 2 10" xfId="3030" xr:uid="{00000000-0005-0000-0000-0000D10B0000}"/>
    <cellStyle name="Normal 32 2 10 2" xfId="3031" xr:uid="{00000000-0005-0000-0000-0000D20B0000}"/>
    <cellStyle name="Normal 32 2 11" xfId="3032" xr:uid="{00000000-0005-0000-0000-0000D30B0000}"/>
    <cellStyle name="Normal 32 2 11 2" xfId="3033" xr:uid="{00000000-0005-0000-0000-0000D40B0000}"/>
    <cellStyle name="Normal 32 2 12" xfId="3034" xr:uid="{00000000-0005-0000-0000-0000D50B0000}"/>
    <cellStyle name="Normal 32 2 13" xfId="3035" xr:uid="{00000000-0005-0000-0000-0000D60B0000}"/>
    <cellStyle name="Normal 32 2 14" xfId="3036" xr:uid="{00000000-0005-0000-0000-0000D70B0000}"/>
    <cellStyle name="Normal 32 2 2" xfId="3037" xr:uid="{00000000-0005-0000-0000-0000D80B0000}"/>
    <cellStyle name="Normal 32 2 2 2" xfId="3038" xr:uid="{00000000-0005-0000-0000-0000D90B0000}"/>
    <cellStyle name="Normal 32 2 2 2 2" xfId="3039" xr:uid="{00000000-0005-0000-0000-0000DA0B0000}"/>
    <cellStyle name="Normal 32 2 2 2 3" xfId="3040" xr:uid="{00000000-0005-0000-0000-0000DB0B0000}"/>
    <cellStyle name="Normal 32 2 2 3" xfId="3041" xr:uid="{00000000-0005-0000-0000-0000DC0B0000}"/>
    <cellStyle name="Normal 32 2 2 3 2" xfId="3042" xr:uid="{00000000-0005-0000-0000-0000DD0B0000}"/>
    <cellStyle name="Normal 32 2 2 4" xfId="3043" xr:uid="{00000000-0005-0000-0000-0000DE0B0000}"/>
    <cellStyle name="Normal 32 2 2 5" xfId="3044" xr:uid="{00000000-0005-0000-0000-0000DF0B0000}"/>
    <cellStyle name="Normal 32 2 3" xfId="3045" xr:uid="{00000000-0005-0000-0000-0000E00B0000}"/>
    <cellStyle name="Normal 32 2 3 2" xfId="3046" xr:uid="{00000000-0005-0000-0000-0000E10B0000}"/>
    <cellStyle name="Normal 32 2 3 3" xfId="3047" xr:uid="{00000000-0005-0000-0000-0000E20B0000}"/>
    <cellStyle name="Normal 32 2 4" xfId="3048" xr:uid="{00000000-0005-0000-0000-0000E30B0000}"/>
    <cellStyle name="Normal 32 2 4 2" xfId="3049" xr:uid="{00000000-0005-0000-0000-0000E40B0000}"/>
    <cellStyle name="Normal 32 2 4 3" xfId="3050" xr:uid="{00000000-0005-0000-0000-0000E50B0000}"/>
    <cellStyle name="Normal 32 2 5" xfId="3051" xr:uid="{00000000-0005-0000-0000-0000E60B0000}"/>
    <cellStyle name="Normal 32 2 5 2" xfId="3052" xr:uid="{00000000-0005-0000-0000-0000E70B0000}"/>
    <cellStyle name="Normal 32 2 5 3" xfId="3053" xr:uid="{00000000-0005-0000-0000-0000E80B0000}"/>
    <cellStyle name="Normal 32 2 6" xfId="3054" xr:uid="{00000000-0005-0000-0000-0000E90B0000}"/>
    <cellStyle name="Normal 32 2 6 2" xfId="3055" xr:uid="{00000000-0005-0000-0000-0000EA0B0000}"/>
    <cellStyle name="Normal 32 2 6 3" xfId="3056" xr:uid="{00000000-0005-0000-0000-0000EB0B0000}"/>
    <cellStyle name="Normal 32 2 7" xfId="3057" xr:uid="{00000000-0005-0000-0000-0000EC0B0000}"/>
    <cellStyle name="Normal 32 2 7 2" xfId="3058" xr:uid="{00000000-0005-0000-0000-0000ED0B0000}"/>
    <cellStyle name="Normal 32 2 8" xfId="3059" xr:uid="{00000000-0005-0000-0000-0000EE0B0000}"/>
    <cellStyle name="Normal 32 2 8 2" xfId="3060" xr:uid="{00000000-0005-0000-0000-0000EF0B0000}"/>
    <cellStyle name="Normal 32 2 9" xfId="3061" xr:uid="{00000000-0005-0000-0000-0000F00B0000}"/>
    <cellStyle name="Normal 32 2 9 2" xfId="3062" xr:uid="{00000000-0005-0000-0000-0000F10B0000}"/>
    <cellStyle name="Normal 32 3" xfId="3063" xr:uid="{00000000-0005-0000-0000-0000F20B0000}"/>
    <cellStyle name="Normal 32 3 2" xfId="3064" xr:uid="{00000000-0005-0000-0000-0000F30B0000}"/>
    <cellStyle name="Normal 32 3 2 2" xfId="3065" xr:uid="{00000000-0005-0000-0000-0000F40B0000}"/>
    <cellStyle name="Normal 32 3 2 3" xfId="3066" xr:uid="{00000000-0005-0000-0000-0000F50B0000}"/>
    <cellStyle name="Normal 32 3 3" xfId="3067" xr:uid="{00000000-0005-0000-0000-0000F60B0000}"/>
    <cellStyle name="Normal 32 3 3 2" xfId="3068" xr:uid="{00000000-0005-0000-0000-0000F70B0000}"/>
    <cellStyle name="Normal 32 3 4" xfId="3069" xr:uid="{00000000-0005-0000-0000-0000F80B0000}"/>
    <cellStyle name="Normal 32 3 5" xfId="3070" xr:uid="{00000000-0005-0000-0000-0000F90B0000}"/>
    <cellStyle name="Normal 32 4" xfId="3071" xr:uid="{00000000-0005-0000-0000-0000FA0B0000}"/>
    <cellStyle name="Normal 32 4 2" xfId="3072" xr:uid="{00000000-0005-0000-0000-0000FB0B0000}"/>
    <cellStyle name="Normal 32 4 3" xfId="3073" xr:uid="{00000000-0005-0000-0000-0000FC0B0000}"/>
    <cellStyle name="Normal 32 5" xfId="3074" xr:uid="{00000000-0005-0000-0000-0000FD0B0000}"/>
    <cellStyle name="Normal 32 5 2" xfId="3075" xr:uid="{00000000-0005-0000-0000-0000FE0B0000}"/>
    <cellStyle name="Normal 32 5 3" xfId="3076" xr:uid="{00000000-0005-0000-0000-0000FF0B0000}"/>
    <cellStyle name="Normal 32 6" xfId="3077" xr:uid="{00000000-0005-0000-0000-0000000C0000}"/>
    <cellStyle name="Normal 32 6 2" xfId="3078" xr:uid="{00000000-0005-0000-0000-0000010C0000}"/>
    <cellStyle name="Normal 32 6 3" xfId="3079" xr:uid="{00000000-0005-0000-0000-0000020C0000}"/>
    <cellStyle name="Normal 32 7" xfId="3080" xr:uid="{00000000-0005-0000-0000-0000030C0000}"/>
    <cellStyle name="Normal 32 7 2" xfId="3081" xr:uid="{00000000-0005-0000-0000-0000040C0000}"/>
    <cellStyle name="Normal 32 7 3" xfId="3082" xr:uid="{00000000-0005-0000-0000-0000050C0000}"/>
    <cellStyle name="Normal 32 8" xfId="3083" xr:uid="{00000000-0005-0000-0000-0000060C0000}"/>
    <cellStyle name="Normal 32 8 2" xfId="3084" xr:uid="{00000000-0005-0000-0000-0000070C0000}"/>
    <cellStyle name="Normal 32 9" xfId="3085" xr:uid="{00000000-0005-0000-0000-0000080C0000}"/>
    <cellStyle name="Normal 32 9 2" xfId="3086" xr:uid="{00000000-0005-0000-0000-0000090C0000}"/>
    <cellStyle name="Normal 33" xfId="3087" xr:uid="{00000000-0005-0000-0000-00000A0C0000}"/>
    <cellStyle name="Normal 33 2" xfId="3088" xr:uid="{00000000-0005-0000-0000-00000B0C0000}"/>
    <cellStyle name="Normal 34" xfId="3089" xr:uid="{00000000-0005-0000-0000-00000C0C0000}"/>
    <cellStyle name="Normal 34 2" xfId="3090" xr:uid="{00000000-0005-0000-0000-00000D0C0000}"/>
    <cellStyle name="Normal 35" xfId="3091" xr:uid="{00000000-0005-0000-0000-00000E0C0000}"/>
    <cellStyle name="Normal 35 2" xfId="3092" xr:uid="{00000000-0005-0000-0000-00000F0C0000}"/>
    <cellStyle name="Normal 36" xfId="3093" xr:uid="{00000000-0005-0000-0000-0000100C0000}"/>
    <cellStyle name="Normal 36 10" xfId="3094" xr:uid="{00000000-0005-0000-0000-0000110C0000}"/>
    <cellStyle name="Normal 36 10 2" xfId="3095" xr:uid="{00000000-0005-0000-0000-0000120C0000}"/>
    <cellStyle name="Normal 36 11" xfId="3096" xr:uid="{00000000-0005-0000-0000-0000130C0000}"/>
    <cellStyle name="Normal 36 11 2" xfId="3097" xr:uid="{00000000-0005-0000-0000-0000140C0000}"/>
    <cellStyle name="Normal 36 12" xfId="3098" xr:uid="{00000000-0005-0000-0000-0000150C0000}"/>
    <cellStyle name="Normal 36 12 2" xfId="3099" xr:uid="{00000000-0005-0000-0000-0000160C0000}"/>
    <cellStyle name="Normal 36 13" xfId="3100" xr:uid="{00000000-0005-0000-0000-0000170C0000}"/>
    <cellStyle name="Normal 36 14" xfId="3101" xr:uid="{00000000-0005-0000-0000-0000180C0000}"/>
    <cellStyle name="Normal 36 15" xfId="3102" xr:uid="{00000000-0005-0000-0000-0000190C0000}"/>
    <cellStyle name="Normal 36 2" xfId="3103" xr:uid="{00000000-0005-0000-0000-00001A0C0000}"/>
    <cellStyle name="Normal 36 2 10" xfId="3104" xr:uid="{00000000-0005-0000-0000-00001B0C0000}"/>
    <cellStyle name="Normal 36 2 10 2" xfId="3105" xr:uid="{00000000-0005-0000-0000-00001C0C0000}"/>
    <cellStyle name="Normal 36 2 11" xfId="3106" xr:uid="{00000000-0005-0000-0000-00001D0C0000}"/>
    <cellStyle name="Normal 36 2 11 2" xfId="3107" xr:uid="{00000000-0005-0000-0000-00001E0C0000}"/>
    <cellStyle name="Normal 36 2 12" xfId="3108" xr:uid="{00000000-0005-0000-0000-00001F0C0000}"/>
    <cellStyle name="Normal 36 2 13" xfId="3109" xr:uid="{00000000-0005-0000-0000-0000200C0000}"/>
    <cellStyle name="Normal 36 2 14" xfId="3110" xr:uid="{00000000-0005-0000-0000-0000210C0000}"/>
    <cellStyle name="Normal 36 2 2" xfId="3111" xr:uid="{00000000-0005-0000-0000-0000220C0000}"/>
    <cellStyle name="Normal 36 2 2 2" xfId="3112" xr:uid="{00000000-0005-0000-0000-0000230C0000}"/>
    <cellStyle name="Normal 36 2 2 2 2" xfId="3113" xr:uid="{00000000-0005-0000-0000-0000240C0000}"/>
    <cellStyle name="Normal 36 2 2 2 3" xfId="3114" xr:uid="{00000000-0005-0000-0000-0000250C0000}"/>
    <cellStyle name="Normal 36 2 2 3" xfId="3115" xr:uid="{00000000-0005-0000-0000-0000260C0000}"/>
    <cellStyle name="Normal 36 2 2 3 2" xfId="3116" xr:uid="{00000000-0005-0000-0000-0000270C0000}"/>
    <cellStyle name="Normal 36 2 2 4" xfId="3117" xr:uid="{00000000-0005-0000-0000-0000280C0000}"/>
    <cellStyle name="Normal 36 2 2 5" xfId="3118" xr:uid="{00000000-0005-0000-0000-0000290C0000}"/>
    <cellStyle name="Normal 36 2 3" xfId="3119" xr:uid="{00000000-0005-0000-0000-00002A0C0000}"/>
    <cellStyle name="Normal 36 2 3 2" xfId="3120" xr:uid="{00000000-0005-0000-0000-00002B0C0000}"/>
    <cellStyle name="Normal 36 2 3 3" xfId="3121" xr:uid="{00000000-0005-0000-0000-00002C0C0000}"/>
    <cellStyle name="Normal 36 2 4" xfId="3122" xr:uid="{00000000-0005-0000-0000-00002D0C0000}"/>
    <cellStyle name="Normal 36 2 4 2" xfId="3123" xr:uid="{00000000-0005-0000-0000-00002E0C0000}"/>
    <cellStyle name="Normal 36 2 4 3" xfId="3124" xr:uid="{00000000-0005-0000-0000-00002F0C0000}"/>
    <cellStyle name="Normal 36 2 5" xfId="3125" xr:uid="{00000000-0005-0000-0000-0000300C0000}"/>
    <cellStyle name="Normal 36 2 5 2" xfId="3126" xr:uid="{00000000-0005-0000-0000-0000310C0000}"/>
    <cellStyle name="Normal 36 2 5 3" xfId="3127" xr:uid="{00000000-0005-0000-0000-0000320C0000}"/>
    <cellStyle name="Normal 36 2 6" xfId="3128" xr:uid="{00000000-0005-0000-0000-0000330C0000}"/>
    <cellStyle name="Normal 36 2 6 2" xfId="3129" xr:uid="{00000000-0005-0000-0000-0000340C0000}"/>
    <cellStyle name="Normal 36 2 6 3" xfId="3130" xr:uid="{00000000-0005-0000-0000-0000350C0000}"/>
    <cellStyle name="Normal 36 2 7" xfId="3131" xr:uid="{00000000-0005-0000-0000-0000360C0000}"/>
    <cellStyle name="Normal 36 2 7 2" xfId="3132" xr:uid="{00000000-0005-0000-0000-0000370C0000}"/>
    <cellStyle name="Normal 36 2 8" xfId="3133" xr:uid="{00000000-0005-0000-0000-0000380C0000}"/>
    <cellStyle name="Normal 36 2 8 2" xfId="3134" xr:uid="{00000000-0005-0000-0000-0000390C0000}"/>
    <cellStyle name="Normal 36 2 9" xfId="3135" xr:uid="{00000000-0005-0000-0000-00003A0C0000}"/>
    <cellStyle name="Normal 36 2 9 2" xfId="3136" xr:uid="{00000000-0005-0000-0000-00003B0C0000}"/>
    <cellStyle name="Normal 36 3" xfId="3137" xr:uid="{00000000-0005-0000-0000-00003C0C0000}"/>
    <cellStyle name="Normal 36 3 2" xfId="3138" xr:uid="{00000000-0005-0000-0000-00003D0C0000}"/>
    <cellStyle name="Normal 36 3 2 2" xfId="3139" xr:uid="{00000000-0005-0000-0000-00003E0C0000}"/>
    <cellStyle name="Normal 36 3 2 3" xfId="3140" xr:uid="{00000000-0005-0000-0000-00003F0C0000}"/>
    <cellStyle name="Normal 36 3 3" xfId="3141" xr:uid="{00000000-0005-0000-0000-0000400C0000}"/>
    <cellStyle name="Normal 36 3 3 2" xfId="3142" xr:uid="{00000000-0005-0000-0000-0000410C0000}"/>
    <cellStyle name="Normal 36 3 4" xfId="3143" xr:uid="{00000000-0005-0000-0000-0000420C0000}"/>
    <cellStyle name="Normal 36 3 5" xfId="3144" xr:uid="{00000000-0005-0000-0000-0000430C0000}"/>
    <cellStyle name="Normal 36 4" xfId="3145" xr:uid="{00000000-0005-0000-0000-0000440C0000}"/>
    <cellStyle name="Normal 36 4 2" xfId="3146" xr:uid="{00000000-0005-0000-0000-0000450C0000}"/>
    <cellStyle name="Normal 36 4 3" xfId="3147" xr:uid="{00000000-0005-0000-0000-0000460C0000}"/>
    <cellStyle name="Normal 36 5" xfId="3148" xr:uid="{00000000-0005-0000-0000-0000470C0000}"/>
    <cellStyle name="Normal 36 5 2" xfId="3149" xr:uid="{00000000-0005-0000-0000-0000480C0000}"/>
    <cellStyle name="Normal 36 5 3" xfId="3150" xr:uid="{00000000-0005-0000-0000-0000490C0000}"/>
    <cellStyle name="Normal 36 6" xfId="3151" xr:uid="{00000000-0005-0000-0000-00004A0C0000}"/>
    <cellStyle name="Normal 36 6 2" xfId="3152" xr:uid="{00000000-0005-0000-0000-00004B0C0000}"/>
    <cellStyle name="Normal 36 6 3" xfId="3153" xr:uid="{00000000-0005-0000-0000-00004C0C0000}"/>
    <cellStyle name="Normal 36 7" xfId="3154" xr:uid="{00000000-0005-0000-0000-00004D0C0000}"/>
    <cellStyle name="Normal 36 7 2" xfId="3155" xr:uid="{00000000-0005-0000-0000-00004E0C0000}"/>
    <cellStyle name="Normal 36 7 3" xfId="3156" xr:uid="{00000000-0005-0000-0000-00004F0C0000}"/>
    <cellStyle name="Normal 36 8" xfId="3157" xr:uid="{00000000-0005-0000-0000-0000500C0000}"/>
    <cellStyle name="Normal 36 8 2" xfId="3158" xr:uid="{00000000-0005-0000-0000-0000510C0000}"/>
    <cellStyle name="Normal 36 9" xfId="3159" xr:uid="{00000000-0005-0000-0000-0000520C0000}"/>
    <cellStyle name="Normal 36 9 2" xfId="3160" xr:uid="{00000000-0005-0000-0000-0000530C0000}"/>
    <cellStyle name="Normal 37" xfId="3161" xr:uid="{00000000-0005-0000-0000-0000540C0000}"/>
    <cellStyle name="Normal 37 2" xfId="3162" xr:uid="{00000000-0005-0000-0000-0000550C0000}"/>
    <cellStyle name="Normal 38" xfId="3163" xr:uid="{00000000-0005-0000-0000-0000560C0000}"/>
    <cellStyle name="Normal 39" xfId="3164" xr:uid="{00000000-0005-0000-0000-0000570C0000}"/>
    <cellStyle name="Normal 4" xfId="10" xr:uid="{00000000-0005-0000-0000-0000580C0000}"/>
    <cellStyle name="Normal 4 10" xfId="3165" xr:uid="{00000000-0005-0000-0000-0000590C0000}"/>
    <cellStyle name="Normal 4 10 2" xfId="3166" xr:uid="{00000000-0005-0000-0000-00005A0C0000}"/>
    <cellStyle name="Normal 4 11" xfId="3167" xr:uid="{00000000-0005-0000-0000-00005B0C0000}"/>
    <cellStyle name="Normal 4 11 2" xfId="3168" xr:uid="{00000000-0005-0000-0000-00005C0C0000}"/>
    <cellStyle name="Normal 4 12" xfId="3169" xr:uid="{00000000-0005-0000-0000-00005D0C0000}"/>
    <cellStyle name="Normal 4 12 2" xfId="3170" xr:uid="{00000000-0005-0000-0000-00005E0C0000}"/>
    <cellStyle name="Normal 4 13" xfId="3171" xr:uid="{00000000-0005-0000-0000-00005F0C0000}"/>
    <cellStyle name="Normal 4 14" xfId="3172" xr:uid="{00000000-0005-0000-0000-0000600C0000}"/>
    <cellStyle name="Normal 4 15" xfId="3173" xr:uid="{00000000-0005-0000-0000-0000610C0000}"/>
    <cellStyle name="Normal 4 16" xfId="3174" xr:uid="{00000000-0005-0000-0000-0000620C0000}"/>
    <cellStyle name="Normal 4 2" xfId="3175" xr:uid="{00000000-0005-0000-0000-0000630C0000}"/>
    <cellStyle name="Normal 4 2 2" xfId="3176" xr:uid="{00000000-0005-0000-0000-0000640C0000}"/>
    <cellStyle name="Normal 4 2 2 2" xfId="3177" xr:uid="{00000000-0005-0000-0000-0000650C0000}"/>
    <cellStyle name="Normal 4 2 2 2 2" xfId="3178" xr:uid="{00000000-0005-0000-0000-0000660C0000}"/>
    <cellStyle name="Normal 4 2 2 2 2 2" xfId="3179" xr:uid="{00000000-0005-0000-0000-0000670C0000}"/>
    <cellStyle name="Normal 4 2 2 2 2 2 2" xfId="3180" xr:uid="{00000000-0005-0000-0000-0000680C0000}"/>
    <cellStyle name="Normal 4 2 2 2 2 2 2 2" xfId="3181" xr:uid="{00000000-0005-0000-0000-0000690C0000}"/>
    <cellStyle name="Normal 4 2 2 2 2 2 2 2 2" xfId="3182" xr:uid="{00000000-0005-0000-0000-00006A0C0000}"/>
    <cellStyle name="Normal 4 2 2 2 2 2 2 3" xfId="3183" xr:uid="{00000000-0005-0000-0000-00006B0C0000}"/>
    <cellStyle name="Normal 4 2 2 2 2 2 3" xfId="3184" xr:uid="{00000000-0005-0000-0000-00006C0C0000}"/>
    <cellStyle name="Normal 4 2 2 2 2 2 3 2" xfId="3185" xr:uid="{00000000-0005-0000-0000-00006D0C0000}"/>
    <cellStyle name="Normal 4 2 2 2 2 2 4" xfId="3186" xr:uid="{00000000-0005-0000-0000-00006E0C0000}"/>
    <cellStyle name="Normal 4 2 2 2 2 3" xfId="3187" xr:uid="{00000000-0005-0000-0000-00006F0C0000}"/>
    <cellStyle name="Normal 4 2 2 2 2 3 2" xfId="3188" xr:uid="{00000000-0005-0000-0000-0000700C0000}"/>
    <cellStyle name="Normal 4 2 2 2 2 3 2 2" xfId="3189" xr:uid="{00000000-0005-0000-0000-0000710C0000}"/>
    <cellStyle name="Normal 4 2 2 2 2 3 3" xfId="3190" xr:uid="{00000000-0005-0000-0000-0000720C0000}"/>
    <cellStyle name="Normal 4 2 2 2 2 4" xfId="3191" xr:uid="{00000000-0005-0000-0000-0000730C0000}"/>
    <cellStyle name="Normal 4 2 2 2 2 4 2" xfId="3192" xr:uid="{00000000-0005-0000-0000-0000740C0000}"/>
    <cellStyle name="Normal 4 2 2 2 2 5" xfId="3193" xr:uid="{00000000-0005-0000-0000-0000750C0000}"/>
    <cellStyle name="Normal 4 2 2 2 3" xfId="3194" xr:uid="{00000000-0005-0000-0000-0000760C0000}"/>
    <cellStyle name="Normal 4 2 2 2 3 2" xfId="3195" xr:uid="{00000000-0005-0000-0000-0000770C0000}"/>
    <cellStyle name="Normal 4 2 2 2 3 2 2" xfId="3196" xr:uid="{00000000-0005-0000-0000-0000780C0000}"/>
    <cellStyle name="Normal 4 2 2 2 3 2 2 2" xfId="3197" xr:uid="{00000000-0005-0000-0000-0000790C0000}"/>
    <cellStyle name="Normal 4 2 2 2 3 2 2 2 2" xfId="3198" xr:uid="{00000000-0005-0000-0000-00007A0C0000}"/>
    <cellStyle name="Normal 4 2 2 2 3 2 2 3" xfId="3199" xr:uid="{00000000-0005-0000-0000-00007B0C0000}"/>
    <cellStyle name="Normal 4 2 2 2 3 2 3" xfId="3200" xr:uid="{00000000-0005-0000-0000-00007C0C0000}"/>
    <cellStyle name="Normal 4 2 2 2 3 2 3 2" xfId="3201" xr:uid="{00000000-0005-0000-0000-00007D0C0000}"/>
    <cellStyle name="Normal 4 2 2 2 3 2 4" xfId="3202" xr:uid="{00000000-0005-0000-0000-00007E0C0000}"/>
    <cellStyle name="Normal 4 2 2 2 3 3" xfId="3203" xr:uid="{00000000-0005-0000-0000-00007F0C0000}"/>
    <cellStyle name="Normal 4 2 2 2 3 3 2" xfId="3204" xr:uid="{00000000-0005-0000-0000-0000800C0000}"/>
    <cellStyle name="Normal 4 2 2 2 3 3 2 2" xfId="3205" xr:uid="{00000000-0005-0000-0000-0000810C0000}"/>
    <cellStyle name="Normal 4 2 2 2 3 3 3" xfId="3206" xr:uid="{00000000-0005-0000-0000-0000820C0000}"/>
    <cellStyle name="Normal 4 2 2 2 3 4" xfId="3207" xr:uid="{00000000-0005-0000-0000-0000830C0000}"/>
    <cellStyle name="Normal 4 2 2 2 3 4 2" xfId="3208" xr:uid="{00000000-0005-0000-0000-0000840C0000}"/>
    <cellStyle name="Normal 4 2 2 2 3 5" xfId="3209" xr:uid="{00000000-0005-0000-0000-0000850C0000}"/>
    <cellStyle name="Normal 4 2 2 2 4" xfId="3210" xr:uid="{00000000-0005-0000-0000-0000860C0000}"/>
    <cellStyle name="Normal 4 2 2 2 4 2" xfId="3211" xr:uid="{00000000-0005-0000-0000-0000870C0000}"/>
    <cellStyle name="Normal 4 2 2 2 4 2 2" xfId="3212" xr:uid="{00000000-0005-0000-0000-0000880C0000}"/>
    <cellStyle name="Normal 4 2 2 2 4 2 2 2" xfId="3213" xr:uid="{00000000-0005-0000-0000-0000890C0000}"/>
    <cellStyle name="Normal 4 2 2 2 4 2 3" xfId="3214" xr:uid="{00000000-0005-0000-0000-00008A0C0000}"/>
    <cellStyle name="Normal 4 2 2 2 4 3" xfId="3215" xr:uid="{00000000-0005-0000-0000-00008B0C0000}"/>
    <cellStyle name="Normal 4 2 2 2 4 3 2" xfId="3216" xr:uid="{00000000-0005-0000-0000-00008C0C0000}"/>
    <cellStyle name="Normal 4 2 2 2 4 4" xfId="3217" xr:uid="{00000000-0005-0000-0000-00008D0C0000}"/>
    <cellStyle name="Normal 4 2 2 2 5" xfId="3218" xr:uid="{00000000-0005-0000-0000-00008E0C0000}"/>
    <cellStyle name="Normal 4 2 2 2 5 2" xfId="3219" xr:uid="{00000000-0005-0000-0000-00008F0C0000}"/>
    <cellStyle name="Normal 4 2 2 2 5 2 2" xfId="3220" xr:uid="{00000000-0005-0000-0000-0000900C0000}"/>
    <cellStyle name="Normal 4 2 2 2 5 3" xfId="3221" xr:uid="{00000000-0005-0000-0000-0000910C0000}"/>
    <cellStyle name="Normal 4 2 2 2 6" xfId="3222" xr:uid="{00000000-0005-0000-0000-0000920C0000}"/>
    <cellStyle name="Normal 4 2 2 2 6 2" xfId="3223" xr:uid="{00000000-0005-0000-0000-0000930C0000}"/>
    <cellStyle name="Normal 4 2 2 2 7" xfId="3224" xr:uid="{00000000-0005-0000-0000-0000940C0000}"/>
    <cellStyle name="Normal 4 2 2 3" xfId="3225" xr:uid="{00000000-0005-0000-0000-0000950C0000}"/>
    <cellStyle name="Normal 4 2 2 3 2" xfId="3226" xr:uid="{00000000-0005-0000-0000-0000960C0000}"/>
    <cellStyle name="Normal 4 2 2 3 2 2" xfId="3227" xr:uid="{00000000-0005-0000-0000-0000970C0000}"/>
    <cellStyle name="Normal 4 2 2 3 2 2 2" xfId="3228" xr:uid="{00000000-0005-0000-0000-0000980C0000}"/>
    <cellStyle name="Normal 4 2 2 3 2 2 2 2" xfId="3229" xr:uid="{00000000-0005-0000-0000-0000990C0000}"/>
    <cellStyle name="Normal 4 2 2 3 2 2 3" xfId="3230" xr:uid="{00000000-0005-0000-0000-00009A0C0000}"/>
    <cellStyle name="Normal 4 2 2 3 2 3" xfId="3231" xr:uid="{00000000-0005-0000-0000-00009B0C0000}"/>
    <cellStyle name="Normal 4 2 2 3 2 3 2" xfId="3232" xr:uid="{00000000-0005-0000-0000-00009C0C0000}"/>
    <cellStyle name="Normal 4 2 2 3 2 4" xfId="3233" xr:uid="{00000000-0005-0000-0000-00009D0C0000}"/>
    <cellStyle name="Normal 4 2 2 3 3" xfId="3234" xr:uid="{00000000-0005-0000-0000-00009E0C0000}"/>
    <cellStyle name="Normal 4 2 2 3 3 2" xfId="3235" xr:uid="{00000000-0005-0000-0000-00009F0C0000}"/>
    <cellStyle name="Normal 4 2 2 3 3 2 2" xfId="3236" xr:uid="{00000000-0005-0000-0000-0000A00C0000}"/>
    <cellStyle name="Normal 4 2 2 3 3 3" xfId="3237" xr:uid="{00000000-0005-0000-0000-0000A10C0000}"/>
    <cellStyle name="Normal 4 2 2 3 4" xfId="3238" xr:uid="{00000000-0005-0000-0000-0000A20C0000}"/>
    <cellStyle name="Normal 4 2 2 3 4 2" xfId="3239" xr:uid="{00000000-0005-0000-0000-0000A30C0000}"/>
    <cellStyle name="Normal 4 2 2 3 5" xfId="3240" xr:uid="{00000000-0005-0000-0000-0000A40C0000}"/>
    <cellStyle name="Normal 4 2 2 4" xfId="3241" xr:uid="{00000000-0005-0000-0000-0000A50C0000}"/>
    <cellStyle name="Normal 4 2 2 4 2" xfId="3242" xr:uid="{00000000-0005-0000-0000-0000A60C0000}"/>
    <cellStyle name="Normal 4 2 2 4 2 2" xfId="3243" xr:uid="{00000000-0005-0000-0000-0000A70C0000}"/>
    <cellStyle name="Normal 4 2 2 4 2 2 2" xfId="3244" xr:uid="{00000000-0005-0000-0000-0000A80C0000}"/>
    <cellStyle name="Normal 4 2 2 4 2 2 2 2" xfId="3245" xr:uid="{00000000-0005-0000-0000-0000A90C0000}"/>
    <cellStyle name="Normal 4 2 2 4 2 2 3" xfId="3246" xr:uid="{00000000-0005-0000-0000-0000AA0C0000}"/>
    <cellStyle name="Normal 4 2 2 4 2 3" xfId="3247" xr:uid="{00000000-0005-0000-0000-0000AB0C0000}"/>
    <cellStyle name="Normal 4 2 2 4 2 3 2" xfId="3248" xr:uid="{00000000-0005-0000-0000-0000AC0C0000}"/>
    <cellStyle name="Normal 4 2 2 4 2 4" xfId="3249" xr:uid="{00000000-0005-0000-0000-0000AD0C0000}"/>
    <cellStyle name="Normal 4 2 2 4 3" xfId="3250" xr:uid="{00000000-0005-0000-0000-0000AE0C0000}"/>
    <cellStyle name="Normal 4 2 2 4 3 2" xfId="3251" xr:uid="{00000000-0005-0000-0000-0000AF0C0000}"/>
    <cellStyle name="Normal 4 2 2 4 3 2 2" xfId="3252" xr:uid="{00000000-0005-0000-0000-0000B00C0000}"/>
    <cellStyle name="Normal 4 2 2 4 3 3" xfId="3253" xr:uid="{00000000-0005-0000-0000-0000B10C0000}"/>
    <cellStyle name="Normal 4 2 2 4 4" xfId="3254" xr:uid="{00000000-0005-0000-0000-0000B20C0000}"/>
    <cellStyle name="Normal 4 2 2 4 4 2" xfId="3255" xr:uid="{00000000-0005-0000-0000-0000B30C0000}"/>
    <cellStyle name="Normal 4 2 2 4 5" xfId="3256" xr:uid="{00000000-0005-0000-0000-0000B40C0000}"/>
    <cellStyle name="Normal 4 2 2 5" xfId="3257" xr:uid="{00000000-0005-0000-0000-0000B50C0000}"/>
    <cellStyle name="Normal 4 2 2 5 2" xfId="3258" xr:uid="{00000000-0005-0000-0000-0000B60C0000}"/>
    <cellStyle name="Normal 4 2 2 5 2 2" xfId="3259" xr:uid="{00000000-0005-0000-0000-0000B70C0000}"/>
    <cellStyle name="Normal 4 2 2 5 2 2 2" xfId="3260" xr:uid="{00000000-0005-0000-0000-0000B80C0000}"/>
    <cellStyle name="Normal 4 2 2 5 2 3" xfId="3261" xr:uid="{00000000-0005-0000-0000-0000B90C0000}"/>
    <cellStyle name="Normal 4 2 2 5 3" xfId="3262" xr:uid="{00000000-0005-0000-0000-0000BA0C0000}"/>
    <cellStyle name="Normal 4 2 2 5 3 2" xfId="3263" xr:uid="{00000000-0005-0000-0000-0000BB0C0000}"/>
    <cellStyle name="Normal 4 2 2 5 4" xfId="3264" xr:uid="{00000000-0005-0000-0000-0000BC0C0000}"/>
    <cellStyle name="Normal 4 2 2 6" xfId="3265" xr:uid="{00000000-0005-0000-0000-0000BD0C0000}"/>
    <cellStyle name="Normal 4 2 2 6 2" xfId="3266" xr:uid="{00000000-0005-0000-0000-0000BE0C0000}"/>
    <cellStyle name="Normal 4 2 2 6 2 2" xfId="3267" xr:uid="{00000000-0005-0000-0000-0000BF0C0000}"/>
    <cellStyle name="Normal 4 2 2 6 3" xfId="3268" xr:uid="{00000000-0005-0000-0000-0000C00C0000}"/>
    <cellStyle name="Normal 4 2 2 7" xfId="3269" xr:uid="{00000000-0005-0000-0000-0000C10C0000}"/>
    <cellStyle name="Normal 4 2 2 7 2" xfId="3270" xr:uid="{00000000-0005-0000-0000-0000C20C0000}"/>
    <cellStyle name="Normal 4 2 2 8" xfId="3271" xr:uid="{00000000-0005-0000-0000-0000C30C0000}"/>
    <cellStyle name="Normal 4 2 3" xfId="3272" xr:uid="{00000000-0005-0000-0000-0000C40C0000}"/>
    <cellStyle name="Normal 4 2 3 2" xfId="3273" xr:uid="{00000000-0005-0000-0000-0000C50C0000}"/>
    <cellStyle name="Normal 4 2 3 2 2" xfId="3274" xr:uid="{00000000-0005-0000-0000-0000C60C0000}"/>
    <cellStyle name="Normal 4 2 3 2 2 2" xfId="3275" xr:uid="{00000000-0005-0000-0000-0000C70C0000}"/>
    <cellStyle name="Normal 4 2 3 2 2 2 2" xfId="3276" xr:uid="{00000000-0005-0000-0000-0000C80C0000}"/>
    <cellStyle name="Normal 4 2 3 2 2 2 2 2" xfId="3277" xr:uid="{00000000-0005-0000-0000-0000C90C0000}"/>
    <cellStyle name="Normal 4 2 3 2 2 2 3" xfId="3278" xr:uid="{00000000-0005-0000-0000-0000CA0C0000}"/>
    <cellStyle name="Normal 4 2 3 2 2 3" xfId="3279" xr:uid="{00000000-0005-0000-0000-0000CB0C0000}"/>
    <cellStyle name="Normal 4 2 3 2 2 3 2" xfId="3280" xr:uid="{00000000-0005-0000-0000-0000CC0C0000}"/>
    <cellStyle name="Normal 4 2 3 2 2 4" xfId="3281" xr:uid="{00000000-0005-0000-0000-0000CD0C0000}"/>
    <cellStyle name="Normal 4 2 3 2 3" xfId="3282" xr:uid="{00000000-0005-0000-0000-0000CE0C0000}"/>
    <cellStyle name="Normal 4 2 3 2 3 2" xfId="3283" xr:uid="{00000000-0005-0000-0000-0000CF0C0000}"/>
    <cellStyle name="Normal 4 2 3 2 3 2 2" xfId="3284" xr:uid="{00000000-0005-0000-0000-0000D00C0000}"/>
    <cellStyle name="Normal 4 2 3 2 3 3" xfId="3285" xr:uid="{00000000-0005-0000-0000-0000D10C0000}"/>
    <cellStyle name="Normal 4 2 3 2 4" xfId="3286" xr:uid="{00000000-0005-0000-0000-0000D20C0000}"/>
    <cellStyle name="Normal 4 2 3 2 4 2" xfId="3287" xr:uid="{00000000-0005-0000-0000-0000D30C0000}"/>
    <cellStyle name="Normal 4 2 3 2 5" xfId="3288" xr:uid="{00000000-0005-0000-0000-0000D40C0000}"/>
    <cellStyle name="Normal 4 2 3 3" xfId="3289" xr:uid="{00000000-0005-0000-0000-0000D50C0000}"/>
    <cellStyle name="Normal 4 2 3 3 2" xfId="3290" xr:uid="{00000000-0005-0000-0000-0000D60C0000}"/>
    <cellStyle name="Normal 4 2 3 3 2 2" xfId="3291" xr:uid="{00000000-0005-0000-0000-0000D70C0000}"/>
    <cellStyle name="Normal 4 2 3 3 2 2 2" xfId="3292" xr:uid="{00000000-0005-0000-0000-0000D80C0000}"/>
    <cellStyle name="Normal 4 2 3 3 2 2 2 2" xfId="3293" xr:uid="{00000000-0005-0000-0000-0000D90C0000}"/>
    <cellStyle name="Normal 4 2 3 3 2 2 3" xfId="3294" xr:uid="{00000000-0005-0000-0000-0000DA0C0000}"/>
    <cellStyle name="Normal 4 2 3 3 2 3" xfId="3295" xr:uid="{00000000-0005-0000-0000-0000DB0C0000}"/>
    <cellStyle name="Normal 4 2 3 3 2 3 2" xfId="3296" xr:uid="{00000000-0005-0000-0000-0000DC0C0000}"/>
    <cellStyle name="Normal 4 2 3 3 2 4" xfId="3297" xr:uid="{00000000-0005-0000-0000-0000DD0C0000}"/>
    <cellStyle name="Normal 4 2 3 3 3" xfId="3298" xr:uid="{00000000-0005-0000-0000-0000DE0C0000}"/>
    <cellStyle name="Normal 4 2 3 3 3 2" xfId="3299" xr:uid="{00000000-0005-0000-0000-0000DF0C0000}"/>
    <cellStyle name="Normal 4 2 3 3 3 2 2" xfId="3300" xr:uid="{00000000-0005-0000-0000-0000E00C0000}"/>
    <cellStyle name="Normal 4 2 3 3 3 3" xfId="3301" xr:uid="{00000000-0005-0000-0000-0000E10C0000}"/>
    <cellStyle name="Normal 4 2 3 3 4" xfId="3302" xr:uid="{00000000-0005-0000-0000-0000E20C0000}"/>
    <cellStyle name="Normal 4 2 3 3 4 2" xfId="3303" xr:uid="{00000000-0005-0000-0000-0000E30C0000}"/>
    <cellStyle name="Normal 4 2 3 3 5" xfId="3304" xr:uid="{00000000-0005-0000-0000-0000E40C0000}"/>
    <cellStyle name="Normal 4 2 3 4" xfId="3305" xr:uid="{00000000-0005-0000-0000-0000E50C0000}"/>
    <cellStyle name="Normal 4 2 3 4 2" xfId="3306" xr:uid="{00000000-0005-0000-0000-0000E60C0000}"/>
    <cellStyle name="Normal 4 2 3 4 2 2" xfId="3307" xr:uid="{00000000-0005-0000-0000-0000E70C0000}"/>
    <cellStyle name="Normal 4 2 3 4 2 2 2" xfId="3308" xr:uid="{00000000-0005-0000-0000-0000E80C0000}"/>
    <cellStyle name="Normal 4 2 3 4 2 3" xfId="3309" xr:uid="{00000000-0005-0000-0000-0000E90C0000}"/>
    <cellStyle name="Normal 4 2 3 4 3" xfId="3310" xr:uid="{00000000-0005-0000-0000-0000EA0C0000}"/>
    <cellStyle name="Normal 4 2 3 4 3 2" xfId="3311" xr:uid="{00000000-0005-0000-0000-0000EB0C0000}"/>
    <cellStyle name="Normal 4 2 3 4 4" xfId="3312" xr:uid="{00000000-0005-0000-0000-0000EC0C0000}"/>
    <cellStyle name="Normal 4 2 3 5" xfId="3313" xr:uid="{00000000-0005-0000-0000-0000ED0C0000}"/>
    <cellStyle name="Normal 4 2 3 5 2" xfId="3314" xr:uid="{00000000-0005-0000-0000-0000EE0C0000}"/>
    <cellStyle name="Normal 4 2 3 5 2 2" xfId="3315" xr:uid="{00000000-0005-0000-0000-0000EF0C0000}"/>
    <cellStyle name="Normal 4 2 3 5 3" xfId="3316" xr:uid="{00000000-0005-0000-0000-0000F00C0000}"/>
    <cellStyle name="Normal 4 2 3 6" xfId="3317" xr:uid="{00000000-0005-0000-0000-0000F10C0000}"/>
    <cellStyle name="Normal 4 2 3 6 2" xfId="3318" xr:uid="{00000000-0005-0000-0000-0000F20C0000}"/>
    <cellStyle name="Normal 4 2 3 7" xfId="3319" xr:uid="{00000000-0005-0000-0000-0000F30C0000}"/>
    <cellStyle name="Normal 4 2 4" xfId="3320" xr:uid="{00000000-0005-0000-0000-0000F40C0000}"/>
    <cellStyle name="Normal 4 2 4 2" xfId="3321" xr:uid="{00000000-0005-0000-0000-0000F50C0000}"/>
    <cellStyle name="Normal 4 2 4 2 2" xfId="3322" xr:uid="{00000000-0005-0000-0000-0000F60C0000}"/>
    <cellStyle name="Normal 4 2 4 2 2 2" xfId="3323" xr:uid="{00000000-0005-0000-0000-0000F70C0000}"/>
    <cellStyle name="Normal 4 2 4 2 2 2 2" xfId="3324" xr:uid="{00000000-0005-0000-0000-0000F80C0000}"/>
    <cellStyle name="Normal 4 2 4 2 2 3" xfId="3325" xr:uid="{00000000-0005-0000-0000-0000F90C0000}"/>
    <cellStyle name="Normal 4 2 4 2 3" xfId="3326" xr:uid="{00000000-0005-0000-0000-0000FA0C0000}"/>
    <cellStyle name="Normal 4 2 4 2 3 2" xfId="3327" xr:uid="{00000000-0005-0000-0000-0000FB0C0000}"/>
    <cellStyle name="Normal 4 2 4 2 4" xfId="3328" xr:uid="{00000000-0005-0000-0000-0000FC0C0000}"/>
    <cellStyle name="Normal 4 2 4 3" xfId="3329" xr:uid="{00000000-0005-0000-0000-0000FD0C0000}"/>
    <cellStyle name="Normal 4 2 4 3 2" xfId="3330" xr:uid="{00000000-0005-0000-0000-0000FE0C0000}"/>
    <cellStyle name="Normal 4 2 4 3 2 2" xfId="3331" xr:uid="{00000000-0005-0000-0000-0000FF0C0000}"/>
    <cellStyle name="Normal 4 2 4 3 3" xfId="3332" xr:uid="{00000000-0005-0000-0000-0000000D0000}"/>
    <cellStyle name="Normal 4 2 4 4" xfId="3333" xr:uid="{00000000-0005-0000-0000-0000010D0000}"/>
    <cellStyle name="Normal 4 2 4 4 2" xfId="3334" xr:uid="{00000000-0005-0000-0000-0000020D0000}"/>
    <cellStyle name="Normal 4 2 4 5" xfId="3335" xr:uid="{00000000-0005-0000-0000-0000030D0000}"/>
    <cellStyle name="Normal 4 2 5" xfId="3336" xr:uid="{00000000-0005-0000-0000-0000040D0000}"/>
    <cellStyle name="Normal 4 2 5 2" xfId="3337" xr:uid="{00000000-0005-0000-0000-0000050D0000}"/>
    <cellStyle name="Normal 4 2 5 2 2" xfId="3338" xr:uid="{00000000-0005-0000-0000-0000060D0000}"/>
    <cellStyle name="Normal 4 2 5 2 2 2" xfId="3339" xr:uid="{00000000-0005-0000-0000-0000070D0000}"/>
    <cellStyle name="Normal 4 2 5 2 2 2 2" xfId="3340" xr:uid="{00000000-0005-0000-0000-0000080D0000}"/>
    <cellStyle name="Normal 4 2 5 2 2 3" xfId="3341" xr:uid="{00000000-0005-0000-0000-0000090D0000}"/>
    <cellStyle name="Normal 4 2 5 2 3" xfId="3342" xr:uid="{00000000-0005-0000-0000-00000A0D0000}"/>
    <cellStyle name="Normal 4 2 5 2 3 2" xfId="3343" xr:uid="{00000000-0005-0000-0000-00000B0D0000}"/>
    <cellStyle name="Normal 4 2 5 2 4" xfId="3344" xr:uid="{00000000-0005-0000-0000-00000C0D0000}"/>
    <cellStyle name="Normal 4 2 5 3" xfId="3345" xr:uid="{00000000-0005-0000-0000-00000D0D0000}"/>
    <cellStyle name="Normal 4 2 5 3 2" xfId="3346" xr:uid="{00000000-0005-0000-0000-00000E0D0000}"/>
    <cellStyle name="Normal 4 2 5 3 2 2" xfId="3347" xr:uid="{00000000-0005-0000-0000-00000F0D0000}"/>
    <cellStyle name="Normal 4 2 5 3 3" xfId="3348" xr:uid="{00000000-0005-0000-0000-0000100D0000}"/>
    <cellStyle name="Normal 4 2 5 4" xfId="3349" xr:uid="{00000000-0005-0000-0000-0000110D0000}"/>
    <cellStyle name="Normal 4 2 5 4 2" xfId="3350" xr:uid="{00000000-0005-0000-0000-0000120D0000}"/>
    <cellStyle name="Normal 4 2 5 5" xfId="3351" xr:uid="{00000000-0005-0000-0000-0000130D0000}"/>
    <cellStyle name="Normal 4 2 6" xfId="3352" xr:uid="{00000000-0005-0000-0000-0000140D0000}"/>
    <cellStyle name="Normal 4 2 6 2" xfId="3353" xr:uid="{00000000-0005-0000-0000-0000150D0000}"/>
    <cellStyle name="Normal 4 2 6 2 2" xfId="3354" xr:uid="{00000000-0005-0000-0000-0000160D0000}"/>
    <cellStyle name="Normal 4 2 6 2 2 2" xfId="3355" xr:uid="{00000000-0005-0000-0000-0000170D0000}"/>
    <cellStyle name="Normal 4 2 6 2 3" xfId="3356" xr:uid="{00000000-0005-0000-0000-0000180D0000}"/>
    <cellStyle name="Normal 4 2 6 3" xfId="3357" xr:uid="{00000000-0005-0000-0000-0000190D0000}"/>
    <cellStyle name="Normal 4 2 6 3 2" xfId="3358" xr:uid="{00000000-0005-0000-0000-00001A0D0000}"/>
    <cellStyle name="Normal 4 2 6 4" xfId="3359" xr:uid="{00000000-0005-0000-0000-00001B0D0000}"/>
    <cellStyle name="Normal 4 2 7" xfId="3360" xr:uid="{00000000-0005-0000-0000-00001C0D0000}"/>
    <cellStyle name="Normal 4 2 8" xfId="3361" xr:uid="{00000000-0005-0000-0000-00001D0D0000}"/>
    <cellStyle name="Normal 4 3" xfId="3362" xr:uid="{00000000-0005-0000-0000-00001E0D0000}"/>
    <cellStyle name="Normal 4 3 2" xfId="3363" xr:uid="{00000000-0005-0000-0000-00001F0D0000}"/>
    <cellStyle name="Normal 4 3 2 2" xfId="3364" xr:uid="{00000000-0005-0000-0000-0000200D0000}"/>
    <cellStyle name="Normal 4 3 2 2 2" xfId="3365" xr:uid="{00000000-0005-0000-0000-0000210D0000}"/>
    <cellStyle name="Normal 4 3 2 2 2 2" xfId="3366" xr:uid="{00000000-0005-0000-0000-0000220D0000}"/>
    <cellStyle name="Normal 4 3 2 2 2 2 2" xfId="3367" xr:uid="{00000000-0005-0000-0000-0000230D0000}"/>
    <cellStyle name="Normal 4 3 2 2 2 2 2 2" xfId="3368" xr:uid="{00000000-0005-0000-0000-0000240D0000}"/>
    <cellStyle name="Normal 4 3 2 2 2 2 2 2 2" xfId="3369" xr:uid="{00000000-0005-0000-0000-0000250D0000}"/>
    <cellStyle name="Normal 4 3 2 2 2 2 2 3" xfId="3370" xr:uid="{00000000-0005-0000-0000-0000260D0000}"/>
    <cellStyle name="Normal 4 3 2 2 2 2 3" xfId="3371" xr:uid="{00000000-0005-0000-0000-0000270D0000}"/>
    <cellStyle name="Normal 4 3 2 2 2 2 3 2" xfId="3372" xr:uid="{00000000-0005-0000-0000-0000280D0000}"/>
    <cellStyle name="Normal 4 3 2 2 2 2 4" xfId="3373" xr:uid="{00000000-0005-0000-0000-0000290D0000}"/>
    <cellStyle name="Normal 4 3 2 2 2 3" xfId="3374" xr:uid="{00000000-0005-0000-0000-00002A0D0000}"/>
    <cellStyle name="Normal 4 3 2 2 2 3 2" xfId="3375" xr:uid="{00000000-0005-0000-0000-00002B0D0000}"/>
    <cellStyle name="Normal 4 3 2 2 2 3 2 2" xfId="3376" xr:uid="{00000000-0005-0000-0000-00002C0D0000}"/>
    <cellStyle name="Normal 4 3 2 2 2 3 3" xfId="3377" xr:uid="{00000000-0005-0000-0000-00002D0D0000}"/>
    <cellStyle name="Normal 4 3 2 2 2 4" xfId="3378" xr:uid="{00000000-0005-0000-0000-00002E0D0000}"/>
    <cellStyle name="Normal 4 3 2 2 2 4 2" xfId="3379" xr:uid="{00000000-0005-0000-0000-00002F0D0000}"/>
    <cellStyle name="Normal 4 3 2 2 2 5" xfId="3380" xr:uid="{00000000-0005-0000-0000-0000300D0000}"/>
    <cellStyle name="Normal 4 3 2 2 3" xfId="3381" xr:uid="{00000000-0005-0000-0000-0000310D0000}"/>
    <cellStyle name="Normal 4 3 2 2 3 2" xfId="3382" xr:uid="{00000000-0005-0000-0000-0000320D0000}"/>
    <cellStyle name="Normal 4 3 2 2 3 2 2" xfId="3383" xr:uid="{00000000-0005-0000-0000-0000330D0000}"/>
    <cellStyle name="Normal 4 3 2 2 3 2 2 2" xfId="3384" xr:uid="{00000000-0005-0000-0000-0000340D0000}"/>
    <cellStyle name="Normal 4 3 2 2 3 2 2 2 2" xfId="3385" xr:uid="{00000000-0005-0000-0000-0000350D0000}"/>
    <cellStyle name="Normal 4 3 2 2 3 2 2 3" xfId="3386" xr:uid="{00000000-0005-0000-0000-0000360D0000}"/>
    <cellStyle name="Normal 4 3 2 2 3 2 3" xfId="3387" xr:uid="{00000000-0005-0000-0000-0000370D0000}"/>
    <cellStyle name="Normal 4 3 2 2 3 2 3 2" xfId="3388" xr:uid="{00000000-0005-0000-0000-0000380D0000}"/>
    <cellStyle name="Normal 4 3 2 2 3 2 4" xfId="3389" xr:uid="{00000000-0005-0000-0000-0000390D0000}"/>
    <cellStyle name="Normal 4 3 2 2 3 3" xfId="3390" xr:uid="{00000000-0005-0000-0000-00003A0D0000}"/>
    <cellStyle name="Normal 4 3 2 2 3 3 2" xfId="3391" xr:uid="{00000000-0005-0000-0000-00003B0D0000}"/>
    <cellStyle name="Normal 4 3 2 2 3 3 2 2" xfId="3392" xr:uid="{00000000-0005-0000-0000-00003C0D0000}"/>
    <cellStyle name="Normal 4 3 2 2 3 3 3" xfId="3393" xr:uid="{00000000-0005-0000-0000-00003D0D0000}"/>
    <cellStyle name="Normal 4 3 2 2 3 4" xfId="3394" xr:uid="{00000000-0005-0000-0000-00003E0D0000}"/>
    <cellStyle name="Normal 4 3 2 2 3 4 2" xfId="3395" xr:uid="{00000000-0005-0000-0000-00003F0D0000}"/>
    <cellStyle name="Normal 4 3 2 2 3 5" xfId="3396" xr:uid="{00000000-0005-0000-0000-0000400D0000}"/>
    <cellStyle name="Normal 4 3 2 2 4" xfId="3397" xr:uid="{00000000-0005-0000-0000-0000410D0000}"/>
    <cellStyle name="Normal 4 3 2 2 4 2" xfId="3398" xr:uid="{00000000-0005-0000-0000-0000420D0000}"/>
    <cellStyle name="Normal 4 3 2 2 4 2 2" xfId="3399" xr:uid="{00000000-0005-0000-0000-0000430D0000}"/>
    <cellStyle name="Normal 4 3 2 2 4 2 2 2" xfId="3400" xr:uid="{00000000-0005-0000-0000-0000440D0000}"/>
    <cellStyle name="Normal 4 3 2 2 4 2 3" xfId="3401" xr:uid="{00000000-0005-0000-0000-0000450D0000}"/>
    <cellStyle name="Normal 4 3 2 2 4 3" xfId="3402" xr:uid="{00000000-0005-0000-0000-0000460D0000}"/>
    <cellStyle name="Normal 4 3 2 2 4 3 2" xfId="3403" xr:uid="{00000000-0005-0000-0000-0000470D0000}"/>
    <cellStyle name="Normal 4 3 2 2 4 4" xfId="3404" xr:uid="{00000000-0005-0000-0000-0000480D0000}"/>
    <cellStyle name="Normal 4 3 2 2 5" xfId="3405" xr:uid="{00000000-0005-0000-0000-0000490D0000}"/>
    <cellStyle name="Normal 4 3 2 2 5 2" xfId="3406" xr:uid="{00000000-0005-0000-0000-00004A0D0000}"/>
    <cellStyle name="Normal 4 3 2 2 5 2 2" xfId="3407" xr:uid="{00000000-0005-0000-0000-00004B0D0000}"/>
    <cellStyle name="Normal 4 3 2 2 5 3" xfId="3408" xr:uid="{00000000-0005-0000-0000-00004C0D0000}"/>
    <cellStyle name="Normal 4 3 2 2 6" xfId="3409" xr:uid="{00000000-0005-0000-0000-00004D0D0000}"/>
    <cellStyle name="Normal 4 3 2 2 6 2" xfId="3410" xr:uid="{00000000-0005-0000-0000-00004E0D0000}"/>
    <cellStyle name="Normal 4 3 2 2 7" xfId="3411" xr:uid="{00000000-0005-0000-0000-00004F0D0000}"/>
    <cellStyle name="Normal 4 3 2 3" xfId="3412" xr:uid="{00000000-0005-0000-0000-0000500D0000}"/>
    <cellStyle name="Normal 4 3 2 3 2" xfId="3413" xr:uid="{00000000-0005-0000-0000-0000510D0000}"/>
    <cellStyle name="Normal 4 3 2 3 2 2" xfId="3414" xr:uid="{00000000-0005-0000-0000-0000520D0000}"/>
    <cellStyle name="Normal 4 3 2 3 2 2 2" xfId="3415" xr:uid="{00000000-0005-0000-0000-0000530D0000}"/>
    <cellStyle name="Normal 4 3 2 3 2 2 2 2" xfId="3416" xr:uid="{00000000-0005-0000-0000-0000540D0000}"/>
    <cellStyle name="Normal 4 3 2 3 2 2 3" xfId="3417" xr:uid="{00000000-0005-0000-0000-0000550D0000}"/>
    <cellStyle name="Normal 4 3 2 3 2 3" xfId="3418" xr:uid="{00000000-0005-0000-0000-0000560D0000}"/>
    <cellStyle name="Normal 4 3 2 3 2 3 2" xfId="3419" xr:uid="{00000000-0005-0000-0000-0000570D0000}"/>
    <cellStyle name="Normal 4 3 2 3 2 4" xfId="3420" xr:uid="{00000000-0005-0000-0000-0000580D0000}"/>
    <cellStyle name="Normal 4 3 2 3 3" xfId="3421" xr:uid="{00000000-0005-0000-0000-0000590D0000}"/>
    <cellStyle name="Normal 4 3 2 3 3 2" xfId="3422" xr:uid="{00000000-0005-0000-0000-00005A0D0000}"/>
    <cellStyle name="Normal 4 3 2 3 3 2 2" xfId="3423" xr:uid="{00000000-0005-0000-0000-00005B0D0000}"/>
    <cellStyle name="Normal 4 3 2 3 3 3" xfId="3424" xr:uid="{00000000-0005-0000-0000-00005C0D0000}"/>
    <cellStyle name="Normal 4 3 2 3 4" xfId="3425" xr:uid="{00000000-0005-0000-0000-00005D0D0000}"/>
    <cellStyle name="Normal 4 3 2 3 4 2" xfId="3426" xr:uid="{00000000-0005-0000-0000-00005E0D0000}"/>
    <cellStyle name="Normal 4 3 2 3 5" xfId="3427" xr:uid="{00000000-0005-0000-0000-00005F0D0000}"/>
    <cellStyle name="Normal 4 3 2 4" xfId="3428" xr:uid="{00000000-0005-0000-0000-0000600D0000}"/>
    <cellStyle name="Normal 4 3 2 4 2" xfId="3429" xr:uid="{00000000-0005-0000-0000-0000610D0000}"/>
    <cellStyle name="Normal 4 3 2 4 2 2" xfId="3430" xr:uid="{00000000-0005-0000-0000-0000620D0000}"/>
    <cellStyle name="Normal 4 3 2 4 2 2 2" xfId="3431" xr:uid="{00000000-0005-0000-0000-0000630D0000}"/>
    <cellStyle name="Normal 4 3 2 4 2 2 2 2" xfId="3432" xr:uid="{00000000-0005-0000-0000-0000640D0000}"/>
    <cellStyle name="Normal 4 3 2 4 2 2 3" xfId="3433" xr:uid="{00000000-0005-0000-0000-0000650D0000}"/>
    <cellStyle name="Normal 4 3 2 4 2 3" xfId="3434" xr:uid="{00000000-0005-0000-0000-0000660D0000}"/>
    <cellStyle name="Normal 4 3 2 4 2 3 2" xfId="3435" xr:uid="{00000000-0005-0000-0000-0000670D0000}"/>
    <cellStyle name="Normal 4 3 2 4 2 4" xfId="3436" xr:uid="{00000000-0005-0000-0000-0000680D0000}"/>
    <cellStyle name="Normal 4 3 2 4 3" xfId="3437" xr:uid="{00000000-0005-0000-0000-0000690D0000}"/>
    <cellStyle name="Normal 4 3 2 4 3 2" xfId="3438" xr:uid="{00000000-0005-0000-0000-00006A0D0000}"/>
    <cellStyle name="Normal 4 3 2 4 3 2 2" xfId="3439" xr:uid="{00000000-0005-0000-0000-00006B0D0000}"/>
    <cellStyle name="Normal 4 3 2 4 3 3" xfId="3440" xr:uid="{00000000-0005-0000-0000-00006C0D0000}"/>
    <cellStyle name="Normal 4 3 2 4 4" xfId="3441" xr:uid="{00000000-0005-0000-0000-00006D0D0000}"/>
    <cellStyle name="Normal 4 3 2 4 4 2" xfId="3442" xr:uid="{00000000-0005-0000-0000-00006E0D0000}"/>
    <cellStyle name="Normal 4 3 2 4 5" xfId="3443" xr:uid="{00000000-0005-0000-0000-00006F0D0000}"/>
    <cellStyle name="Normal 4 3 2 5" xfId="3444" xr:uid="{00000000-0005-0000-0000-0000700D0000}"/>
    <cellStyle name="Normal 4 3 2 5 2" xfId="3445" xr:uid="{00000000-0005-0000-0000-0000710D0000}"/>
    <cellStyle name="Normal 4 3 2 5 2 2" xfId="3446" xr:uid="{00000000-0005-0000-0000-0000720D0000}"/>
    <cellStyle name="Normal 4 3 2 5 2 2 2" xfId="3447" xr:uid="{00000000-0005-0000-0000-0000730D0000}"/>
    <cellStyle name="Normal 4 3 2 5 2 3" xfId="3448" xr:uid="{00000000-0005-0000-0000-0000740D0000}"/>
    <cellStyle name="Normal 4 3 2 5 3" xfId="3449" xr:uid="{00000000-0005-0000-0000-0000750D0000}"/>
    <cellStyle name="Normal 4 3 2 5 3 2" xfId="3450" xr:uid="{00000000-0005-0000-0000-0000760D0000}"/>
    <cellStyle name="Normal 4 3 2 5 4" xfId="3451" xr:uid="{00000000-0005-0000-0000-0000770D0000}"/>
    <cellStyle name="Normal 4 3 2 6" xfId="3452" xr:uid="{00000000-0005-0000-0000-0000780D0000}"/>
    <cellStyle name="Normal 4 3 2 6 2" xfId="3453" xr:uid="{00000000-0005-0000-0000-0000790D0000}"/>
    <cellStyle name="Normal 4 3 2 6 2 2" xfId="3454" xr:uid="{00000000-0005-0000-0000-00007A0D0000}"/>
    <cellStyle name="Normal 4 3 2 6 3" xfId="3455" xr:uid="{00000000-0005-0000-0000-00007B0D0000}"/>
    <cellStyle name="Normal 4 3 2 7" xfId="3456" xr:uid="{00000000-0005-0000-0000-00007C0D0000}"/>
    <cellStyle name="Normal 4 3 2 7 2" xfId="3457" xr:uid="{00000000-0005-0000-0000-00007D0D0000}"/>
    <cellStyle name="Normal 4 3 2 8" xfId="3458" xr:uid="{00000000-0005-0000-0000-00007E0D0000}"/>
    <cellStyle name="Normal 4 3 3" xfId="3459" xr:uid="{00000000-0005-0000-0000-00007F0D0000}"/>
    <cellStyle name="Normal 4 3 3 2" xfId="3460" xr:uid="{00000000-0005-0000-0000-0000800D0000}"/>
    <cellStyle name="Normal 4 3 3 2 2" xfId="3461" xr:uid="{00000000-0005-0000-0000-0000810D0000}"/>
    <cellStyle name="Normal 4 3 3 2 2 2" xfId="3462" xr:uid="{00000000-0005-0000-0000-0000820D0000}"/>
    <cellStyle name="Normal 4 3 3 2 2 2 2" xfId="3463" xr:uid="{00000000-0005-0000-0000-0000830D0000}"/>
    <cellStyle name="Normal 4 3 3 2 2 2 2 2" xfId="3464" xr:uid="{00000000-0005-0000-0000-0000840D0000}"/>
    <cellStyle name="Normal 4 3 3 2 2 2 3" xfId="3465" xr:uid="{00000000-0005-0000-0000-0000850D0000}"/>
    <cellStyle name="Normal 4 3 3 2 2 3" xfId="3466" xr:uid="{00000000-0005-0000-0000-0000860D0000}"/>
    <cellStyle name="Normal 4 3 3 2 2 3 2" xfId="3467" xr:uid="{00000000-0005-0000-0000-0000870D0000}"/>
    <cellStyle name="Normal 4 3 3 2 2 4" xfId="3468" xr:uid="{00000000-0005-0000-0000-0000880D0000}"/>
    <cellStyle name="Normal 4 3 3 2 3" xfId="3469" xr:uid="{00000000-0005-0000-0000-0000890D0000}"/>
    <cellStyle name="Normal 4 3 3 2 3 2" xfId="3470" xr:uid="{00000000-0005-0000-0000-00008A0D0000}"/>
    <cellStyle name="Normal 4 3 3 2 3 2 2" xfId="3471" xr:uid="{00000000-0005-0000-0000-00008B0D0000}"/>
    <cellStyle name="Normal 4 3 3 2 3 3" xfId="3472" xr:uid="{00000000-0005-0000-0000-00008C0D0000}"/>
    <cellStyle name="Normal 4 3 3 2 4" xfId="3473" xr:uid="{00000000-0005-0000-0000-00008D0D0000}"/>
    <cellStyle name="Normal 4 3 3 2 4 2" xfId="3474" xr:uid="{00000000-0005-0000-0000-00008E0D0000}"/>
    <cellStyle name="Normal 4 3 3 2 5" xfId="3475" xr:uid="{00000000-0005-0000-0000-00008F0D0000}"/>
    <cellStyle name="Normal 4 3 3 3" xfId="3476" xr:uid="{00000000-0005-0000-0000-0000900D0000}"/>
    <cellStyle name="Normal 4 3 3 3 2" xfId="3477" xr:uid="{00000000-0005-0000-0000-0000910D0000}"/>
    <cellStyle name="Normal 4 3 3 3 2 2" xfId="3478" xr:uid="{00000000-0005-0000-0000-0000920D0000}"/>
    <cellStyle name="Normal 4 3 3 3 2 2 2" xfId="3479" xr:uid="{00000000-0005-0000-0000-0000930D0000}"/>
    <cellStyle name="Normal 4 3 3 3 2 2 2 2" xfId="3480" xr:uid="{00000000-0005-0000-0000-0000940D0000}"/>
    <cellStyle name="Normal 4 3 3 3 2 2 3" xfId="3481" xr:uid="{00000000-0005-0000-0000-0000950D0000}"/>
    <cellStyle name="Normal 4 3 3 3 2 3" xfId="3482" xr:uid="{00000000-0005-0000-0000-0000960D0000}"/>
    <cellStyle name="Normal 4 3 3 3 2 3 2" xfId="3483" xr:uid="{00000000-0005-0000-0000-0000970D0000}"/>
    <cellStyle name="Normal 4 3 3 3 2 4" xfId="3484" xr:uid="{00000000-0005-0000-0000-0000980D0000}"/>
    <cellStyle name="Normal 4 3 3 3 3" xfId="3485" xr:uid="{00000000-0005-0000-0000-0000990D0000}"/>
    <cellStyle name="Normal 4 3 3 3 3 2" xfId="3486" xr:uid="{00000000-0005-0000-0000-00009A0D0000}"/>
    <cellStyle name="Normal 4 3 3 3 3 2 2" xfId="3487" xr:uid="{00000000-0005-0000-0000-00009B0D0000}"/>
    <cellStyle name="Normal 4 3 3 3 3 3" xfId="3488" xr:uid="{00000000-0005-0000-0000-00009C0D0000}"/>
    <cellStyle name="Normal 4 3 3 3 4" xfId="3489" xr:uid="{00000000-0005-0000-0000-00009D0D0000}"/>
    <cellStyle name="Normal 4 3 3 3 4 2" xfId="3490" xr:uid="{00000000-0005-0000-0000-00009E0D0000}"/>
    <cellStyle name="Normal 4 3 3 3 5" xfId="3491" xr:uid="{00000000-0005-0000-0000-00009F0D0000}"/>
    <cellStyle name="Normal 4 3 3 4" xfId="3492" xr:uid="{00000000-0005-0000-0000-0000A00D0000}"/>
    <cellStyle name="Normal 4 3 3 4 2" xfId="3493" xr:uid="{00000000-0005-0000-0000-0000A10D0000}"/>
    <cellStyle name="Normal 4 3 3 4 2 2" xfId="3494" xr:uid="{00000000-0005-0000-0000-0000A20D0000}"/>
    <cellStyle name="Normal 4 3 3 4 2 2 2" xfId="3495" xr:uid="{00000000-0005-0000-0000-0000A30D0000}"/>
    <cellStyle name="Normal 4 3 3 4 2 3" xfId="3496" xr:uid="{00000000-0005-0000-0000-0000A40D0000}"/>
    <cellStyle name="Normal 4 3 3 4 3" xfId="3497" xr:uid="{00000000-0005-0000-0000-0000A50D0000}"/>
    <cellStyle name="Normal 4 3 3 4 3 2" xfId="3498" xr:uid="{00000000-0005-0000-0000-0000A60D0000}"/>
    <cellStyle name="Normal 4 3 3 4 4" xfId="3499" xr:uid="{00000000-0005-0000-0000-0000A70D0000}"/>
    <cellStyle name="Normal 4 3 3 5" xfId="3500" xr:uid="{00000000-0005-0000-0000-0000A80D0000}"/>
    <cellStyle name="Normal 4 3 3 5 2" xfId="3501" xr:uid="{00000000-0005-0000-0000-0000A90D0000}"/>
    <cellStyle name="Normal 4 3 3 5 2 2" xfId="3502" xr:uid="{00000000-0005-0000-0000-0000AA0D0000}"/>
    <cellStyle name="Normal 4 3 3 5 3" xfId="3503" xr:uid="{00000000-0005-0000-0000-0000AB0D0000}"/>
    <cellStyle name="Normal 4 3 3 6" xfId="3504" xr:uid="{00000000-0005-0000-0000-0000AC0D0000}"/>
    <cellStyle name="Normal 4 3 3 6 2" xfId="3505" xr:uid="{00000000-0005-0000-0000-0000AD0D0000}"/>
    <cellStyle name="Normal 4 3 3 7" xfId="3506" xr:uid="{00000000-0005-0000-0000-0000AE0D0000}"/>
    <cellStyle name="Normal 4 3 4" xfId="3507" xr:uid="{00000000-0005-0000-0000-0000AF0D0000}"/>
    <cellStyle name="Normal 4 3 4 2" xfId="3508" xr:uid="{00000000-0005-0000-0000-0000B00D0000}"/>
    <cellStyle name="Normal 4 3 4 2 2" xfId="3509" xr:uid="{00000000-0005-0000-0000-0000B10D0000}"/>
    <cellStyle name="Normal 4 3 4 2 2 2" xfId="3510" xr:uid="{00000000-0005-0000-0000-0000B20D0000}"/>
    <cellStyle name="Normal 4 3 4 2 2 2 2" xfId="3511" xr:uid="{00000000-0005-0000-0000-0000B30D0000}"/>
    <cellStyle name="Normal 4 3 4 2 2 3" xfId="3512" xr:uid="{00000000-0005-0000-0000-0000B40D0000}"/>
    <cellStyle name="Normal 4 3 4 2 3" xfId="3513" xr:uid="{00000000-0005-0000-0000-0000B50D0000}"/>
    <cellStyle name="Normal 4 3 4 2 3 2" xfId="3514" xr:uid="{00000000-0005-0000-0000-0000B60D0000}"/>
    <cellStyle name="Normal 4 3 4 2 4" xfId="3515" xr:uid="{00000000-0005-0000-0000-0000B70D0000}"/>
    <cellStyle name="Normal 4 3 4 3" xfId="3516" xr:uid="{00000000-0005-0000-0000-0000B80D0000}"/>
    <cellStyle name="Normal 4 3 4 3 2" xfId="3517" xr:uid="{00000000-0005-0000-0000-0000B90D0000}"/>
    <cellStyle name="Normal 4 3 4 3 2 2" xfId="3518" xr:uid="{00000000-0005-0000-0000-0000BA0D0000}"/>
    <cellStyle name="Normal 4 3 4 3 3" xfId="3519" xr:uid="{00000000-0005-0000-0000-0000BB0D0000}"/>
    <cellStyle name="Normal 4 3 4 4" xfId="3520" xr:uid="{00000000-0005-0000-0000-0000BC0D0000}"/>
    <cellStyle name="Normal 4 3 4 4 2" xfId="3521" xr:uid="{00000000-0005-0000-0000-0000BD0D0000}"/>
    <cellStyle name="Normal 4 3 4 5" xfId="3522" xr:uid="{00000000-0005-0000-0000-0000BE0D0000}"/>
    <cellStyle name="Normal 4 3 5" xfId="3523" xr:uid="{00000000-0005-0000-0000-0000BF0D0000}"/>
    <cellStyle name="Normal 4 3 5 2" xfId="3524" xr:uid="{00000000-0005-0000-0000-0000C00D0000}"/>
    <cellStyle name="Normal 4 3 5 2 2" xfId="3525" xr:uid="{00000000-0005-0000-0000-0000C10D0000}"/>
    <cellStyle name="Normal 4 3 5 2 2 2" xfId="3526" xr:uid="{00000000-0005-0000-0000-0000C20D0000}"/>
    <cellStyle name="Normal 4 3 5 2 2 2 2" xfId="3527" xr:uid="{00000000-0005-0000-0000-0000C30D0000}"/>
    <cellStyle name="Normal 4 3 5 2 2 3" xfId="3528" xr:uid="{00000000-0005-0000-0000-0000C40D0000}"/>
    <cellStyle name="Normal 4 3 5 2 3" xfId="3529" xr:uid="{00000000-0005-0000-0000-0000C50D0000}"/>
    <cellStyle name="Normal 4 3 5 2 3 2" xfId="3530" xr:uid="{00000000-0005-0000-0000-0000C60D0000}"/>
    <cellStyle name="Normal 4 3 5 2 4" xfId="3531" xr:uid="{00000000-0005-0000-0000-0000C70D0000}"/>
    <cellStyle name="Normal 4 3 5 3" xfId="3532" xr:uid="{00000000-0005-0000-0000-0000C80D0000}"/>
    <cellStyle name="Normal 4 3 5 3 2" xfId="3533" xr:uid="{00000000-0005-0000-0000-0000C90D0000}"/>
    <cellStyle name="Normal 4 3 5 3 2 2" xfId="3534" xr:uid="{00000000-0005-0000-0000-0000CA0D0000}"/>
    <cellStyle name="Normal 4 3 5 3 3" xfId="3535" xr:uid="{00000000-0005-0000-0000-0000CB0D0000}"/>
    <cellStyle name="Normal 4 3 5 4" xfId="3536" xr:uid="{00000000-0005-0000-0000-0000CC0D0000}"/>
    <cellStyle name="Normal 4 3 5 4 2" xfId="3537" xr:uid="{00000000-0005-0000-0000-0000CD0D0000}"/>
    <cellStyle name="Normal 4 3 5 5" xfId="3538" xr:uid="{00000000-0005-0000-0000-0000CE0D0000}"/>
    <cellStyle name="Normal 4 3 6" xfId="3539" xr:uid="{00000000-0005-0000-0000-0000CF0D0000}"/>
    <cellStyle name="Normal 4 3 6 2" xfId="3540" xr:uid="{00000000-0005-0000-0000-0000D00D0000}"/>
    <cellStyle name="Normal 4 3 6 2 2" xfId="3541" xr:uid="{00000000-0005-0000-0000-0000D10D0000}"/>
    <cellStyle name="Normal 4 3 6 2 2 2" xfId="3542" xr:uid="{00000000-0005-0000-0000-0000D20D0000}"/>
    <cellStyle name="Normal 4 3 6 2 3" xfId="3543" xr:uid="{00000000-0005-0000-0000-0000D30D0000}"/>
    <cellStyle name="Normal 4 3 6 3" xfId="3544" xr:uid="{00000000-0005-0000-0000-0000D40D0000}"/>
    <cellStyle name="Normal 4 3 6 3 2" xfId="3545" xr:uid="{00000000-0005-0000-0000-0000D50D0000}"/>
    <cellStyle name="Normal 4 3 6 4" xfId="3546" xr:uid="{00000000-0005-0000-0000-0000D60D0000}"/>
    <cellStyle name="Normal 4 3 7" xfId="3547" xr:uid="{00000000-0005-0000-0000-0000D70D0000}"/>
    <cellStyle name="Normal 4 3 8" xfId="3548" xr:uid="{00000000-0005-0000-0000-0000D80D0000}"/>
    <cellStyle name="Normal 4 4" xfId="3549" xr:uid="{00000000-0005-0000-0000-0000D90D0000}"/>
    <cellStyle name="Normal 4 4 2" xfId="3550" xr:uid="{00000000-0005-0000-0000-0000DA0D0000}"/>
    <cellStyle name="Normal 4 4 2 2" xfId="3551" xr:uid="{00000000-0005-0000-0000-0000DB0D0000}"/>
    <cellStyle name="Normal 4 4 2 2 2" xfId="3552" xr:uid="{00000000-0005-0000-0000-0000DC0D0000}"/>
    <cellStyle name="Normal 4 4 2 2 2 2" xfId="3553" xr:uid="{00000000-0005-0000-0000-0000DD0D0000}"/>
    <cellStyle name="Normal 4 4 2 2 2 2 2" xfId="3554" xr:uid="{00000000-0005-0000-0000-0000DE0D0000}"/>
    <cellStyle name="Normal 4 4 2 2 2 2 2 2" xfId="3555" xr:uid="{00000000-0005-0000-0000-0000DF0D0000}"/>
    <cellStyle name="Normal 4 4 2 2 2 2 3" xfId="3556" xr:uid="{00000000-0005-0000-0000-0000E00D0000}"/>
    <cellStyle name="Normal 4 4 2 2 2 3" xfId="3557" xr:uid="{00000000-0005-0000-0000-0000E10D0000}"/>
    <cellStyle name="Normal 4 4 2 2 2 3 2" xfId="3558" xr:uid="{00000000-0005-0000-0000-0000E20D0000}"/>
    <cellStyle name="Normal 4 4 2 2 2 4" xfId="3559" xr:uid="{00000000-0005-0000-0000-0000E30D0000}"/>
    <cellStyle name="Normal 4 4 2 2 3" xfId="3560" xr:uid="{00000000-0005-0000-0000-0000E40D0000}"/>
    <cellStyle name="Normal 4 4 2 2 3 2" xfId="3561" xr:uid="{00000000-0005-0000-0000-0000E50D0000}"/>
    <cellStyle name="Normal 4 4 2 2 3 2 2" xfId="3562" xr:uid="{00000000-0005-0000-0000-0000E60D0000}"/>
    <cellStyle name="Normal 4 4 2 2 3 3" xfId="3563" xr:uid="{00000000-0005-0000-0000-0000E70D0000}"/>
    <cellStyle name="Normal 4 4 2 2 4" xfId="3564" xr:uid="{00000000-0005-0000-0000-0000E80D0000}"/>
    <cellStyle name="Normal 4 4 2 2 4 2" xfId="3565" xr:uid="{00000000-0005-0000-0000-0000E90D0000}"/>
    <cellStyle name="Normal 4 4 2 2 5" xfId="3566" xr:uid="{00000000-0005-0000-0000-0000EA0D0000}"/>
    <cellStyle name="Normal 4 4 2 3" xfId="3567" xr:uid="{00000000-0005-0000-0000-0000EB0D0000}"/>
    <cellStyle name="Normal 4 4 2 3 2" xfId="3568" xr:uid="{00000000-0005-0000-0000-0000EC0D0000}"/>
    <cellStyle name="Normal 4 4 2 3 2 2" xfId="3569" xr:uid="{00000000-0005-0000-0000-0000ED0D0000}"/>
    <cellStyle name="Normal 4 4 2 3 2 2 2" xfId="3570" xr:uid="{00000000-0005-0000-0000-0000EE0D0000}"/>
    <cellStyle name="Normal 4 4 2 3 2 2 2 2" xfId="3571" xr:uid="{00000000-0005-0000-0000-0000EF0D0000}"/>
    <cellStyle name="Normal 4 4 2 3 2 2 3" xfId="3572" xr:uid="{00000000-0005-0000-0000-0000F00D0000}"/>
    <cellStyle name="Normal 4 4 2 3 2 3" xfId="3573" xr:uid="{00000000-0005-0000-0000-0000F10D0000}"/>
    <cellStyle name="Normal 4 4 2 3 2 3 2" xfId="3574" xr:uid="{00000000-0005-0000-0000-0000F20D0000}"/>
    <cellStyle name="Normal 4 4 2 3 2 4" xfId="3575" xr:uid="{00000000-0005-0000-0000-0000F30D0000}"/>
    <cellStyle name="Normal 4 4 2 3 3" xfId="3576" xr:uid="{00000000-0005-0000-0000-0000F40D0000}"/>
    <cellStyle name="Normal 4 4 2 3 3 2" xfId="3577" xr:uid="{00000000-0005-0000-0000-0000F50D0000}"/>
    <cellStyle name="Normal 4 4 2 3 3 2 2" xfId="3578" xr:uid="{00000000-0005-0000-0000-0000F60D0000}"/>
    <cellStyle name="Normal 4 4 2 3 3 3" xfId="3579" xr:uid="{00000000-0005-0000-0000-0000F70D0000}"/>
    <cellStyle name="Normal 4 4 2 3 4" xfId="3580" xr:uid="{00000000-0005-0000-0000-0000F80D0000}"/>
    <cellStyle name="Normal 4 4 2 3 4 2" xfId="3581" xr:uid="{00000000-0005-0000-0000-0000F90D0000}"/>
    <cellStyle name="Normal 4 4 2 3 5" xfId="3582" xr:uid="{00000000-0005-0000-0000-0000FA0D0000}"/>
    <cellStyle name="Normal 4 4 2 4" xfId="3583" xr:uid="{00000000-0005-0000-0000-0000FB0D0000}"/>
    <cellStyle name="Normal 4 4 2 4 2" xfId="3584" xr:uid="{00000000-0005-0000-0000-0000FC0D0000}"/>
    <cellStyle name="Normal 4 4 2 4 2 2" xfId="3585" xr:uid="{00000000-0005-0000-0000-0000FD0D0000}"/>
    <cellStyle name="Normal 4 4 2 4 2 2 2" xfId="3586" xr:uid="{00000000-0005-0000-0000-0000FE0D0000}"/>
    <cellStyle name="Normal 4 4 2 4 2 3" xfId="3587" xr:uid="{00000000-0005-0000-0000-0000FF0D0000}"/>
    <cellStyle name="Normal 4 4 2 4 3" xfId="3588" xr:uid="{00000000-0005-0000-0000-0000000E0000}"/>
    <cellStyle name="Normal 4 4 2 4 3 2" xfId="3589" xr:uid="{00000000-0005-0000-0000-0000010E0000}"/>
    <cellStyle name="Normal 4 4 2 4 4" xfId="3590" xr:uid="{00000000-0005-0000-0000-0000020E0000}"/>
    <cellStyle name="Normal 4 4 2 5" xfId="3591" xr:uid="{00000000-0005-0000-0000-0000030E0000}"/>
    <cellStyle name="Normal 4 4 2 5 2" xfId="3592" xr:uid="{00000000-0005-0000-0000-0000040E0000}"/>
    <cellStyle name="Normal 4 4 2 5 2 2" xfId="3593" xr:uid="{00000000-0005-0000-0000-0000050E0000}"/>
    <cellStyle name="Normal 4 4 2 5 3" xfId="3594" xr:uid="{00000000-0005-0000-0000-0000060E0000}"/>
    <cellStyle name="Normal 4 4 2 6" xfId="3595" xr:uid="{00000000-0005-0000-0000-0000070E0000}"/>
    <cellStyle name="Normal 4 4 2 6 2" xfId="3596" xr:uid="{00000000-0005-0000-0000-0000080E0000}"/>
    <cellStyle name="Normal 4 4 2 7" xfId="3597" xr:uid="{00000000-0005-0000-0000-0000090E0000}"/>
    <cellStyle name="Normal 4 4 3" xfId="3598" xr:uid="{00000000-0005-0000-0000-00000A0E0000}"/>
    <cellStyle name="Normal 4 4 3 2" xfId="3599" xr:uid="{00000000-0005-0000-0000-00000B0E0000}"/>
    <cellStyle name="Normal 4 4 3 2 2" xfId="3600" xr:uid="{00000000-0005-0000-0000-00000C0E0000}"/>
    <cellStyle name="Normal 4 4 3 2 2 2" xfId="3601" xr:uid="{00000000-0005-0000-0000-00000D0E0000}"/>
    <cellStyle name="Normal 4 4 3 2 2 2 2" xfId="3602" xr:uid="{00000000-0005-0000-0000-00000E0E0000}"/>
    <cellStyle name="Normal 4 4 3 2 2 3" xfId="3603" xr:uid="{00000000-0005-0000-0000-00000F0E0000}"/>
    <cellStyle name="Normal 4 4 3 2 3" xfId="3604" xr:uid="{00000000-0005-0000-0000-0000100E0000}"/>
    <cellStyle name="Normal 4 4 3 2 3 2" xfId="3605" xr:uid="{00000000-0005-0000-0000-0000110E0000}"/>
    <cellStyle name="Normal 4 4 3 2 4" xfId="3606" xr:uid="{00000000-0005-0000-0000-0000120E0000}"/>
    <cellStyle name="Normal 4 4 3 3" xfId="3607" xr:uid="{00000000-0005-0000-0000-0000130E0000}"/>
    <cellStyle name="Normal 4 4 3 3 2" xfId="3608" xr:uid="{00000000-0005-0000-0000-0000140E0000}"/>
    <cellStyle name="Normal 4 4 3 3 2 2" xfId="3609" xr:uid="{00000000-0005-0000-0000-0000150E0000}"/>
    <cellStyle name="Normal 4 4 3 3 3" xfId="3610" xr:uid="{00000000-0005-0000-0000-0000160E0000}"/>
    <cellStyle name="Normal 4 4 3 4" xfId="3611" xr:uid="{00000000-0005-0000-0000-0000170E0000}"/>
    <cellStyle name="Normal 4 4 3 4 2" xfId="3612" xr:uid="{00000000-0005-0000-0000-0000180E0000}"/>
    <cellStyle name="Normal 4 4 3 5" xfId="3613" xr:uid="{00000000-0005-0000-0000-0000190E0000}"/>
    <cellStyle name="Normal 4 4 4" xfId="3614" xr:uid="{00000000-0005-0000-0000-00001A0E0000}"/>
    <cellStyle name="Normal 4 4 4 2" xfId="3615" xr:uid="{00000000-0005-0000-0000-00001B0E0000}"/>
    <cellStyle name="Normal 4 4 4 2 2" xfId="3616" xr:uid="{00000000-0005-0000-0000-00001C0E0000}"/>
    <cellStyle name="Normal 4 4 4 2 2 2" xfId="3617" xr:uid="{00000000-0005-0000-0000-00001D0E0000}"/>
    <cellStyle name="Normal 4 4 4 2 2 2 2" xfId="3618" xr:uid="{00000000-0005-0000-0000-00001E0E0000}"/>
    <cellStyle name="Normal 4 4 4 2 2 3" xfId="3619" xr:uid="{00000000-0005-0000-0000-00001F0E0000}"/>
    <cellStyle name="Normal 4 4 4 2 3" xfId="3620" xr:uid="{00000000-0005-0000-0000-0000200E0000}"/>
    <cellStyle name="Normal 4 4 4 2 3 2" xfId="3621" xr:uid="{00000000-0005-0000-0000-0000210E0000}"/>
    <cellStyle name="Normal 4 4 4 2 4" xfId="3622" xr:uid="{00000000-0005-0000-0000-0000220E0000}"/>
    <cellStyle name="Normal 4 4 4 3" xfId="3623" xr:uid="{00000000-0005-0000-0000-0000230E0000}"/>
    <cellStyle name="Normal 4 4 4 3 2" xfId="3624" xr:uid="{00000000-0005-0000-0000-0000240E0000}"/>
    <cellStyle name="Normal 4 4 4 3 2 2" xfId="3625" xr:uid="{00000000-0005-0000-0000-0000250E0000}"/>
    <cellStyle name="Normal 4 4 4 3 3" xfId="3626" xr:uid="{00000000-0005-0000-0000-0000260E0000}"/>
    <cellStyle name="Normal 4 4 4 4" xfId="3627" xr:uid="{00000000-0005-0000-0000-0000270E0000}"/>
    <cellStyle name="Normal 4 4 4 4 2" xfId="3628" xr:uid="{00000000-0005-0000-0000-0000280E0000}"/>
    <cellStyle name="Normal 4 4 4 5" xfId="3629" xr:uid="{00000000-0005-0000-0000-0000290E0000}"/>
    <cellStyle name="Normal 4 4 5" xfId="3630" xr:uid="{00000000-0005-0000-0000-00002A0E0000}"/>
    <cellStyle name="Normal 4 4 5 2" xfId="3631" xr:uid="{00000000-0005-0000-0000-00002B0E0000}"/>
    <cellStyle name="Normal 4 4 5 2 2" xfId="3632" xr:uid="{00000000-0005-0000-0000-00002C0E0000}"/>
    <cellStyle name="Normal 4 4 5 2 2 2" xfId="3633" xr:uid="{00000000-0005-0000-0000-00002D0E0000}"/>
    <cellStyle name="Normal 4 4 5 2 3" xfId="3634" xr:uid="{00000000-0005-0000-0000-00002E0E0000}"/>
    <cellStyle name="Normal 4 4 5 3" xfId="3635" xr:uid="{00000000-0005-0000-0000-00002F0E0000}"/>
    <cellStyle name="Normal 4 4 5 3 2" xfId="3636" xr:uid="{00000000-0005-0000-0000-0000300E0000}"/>
    <cellStyle name="Normal 4 4 5 4" xfId="3637" xr:uid="{00000000-0005-0000-0000-0000310E0000}"/>
    <cellStyle name="Normal 4 4 6" xfId="3638" xr:uid="{00000000-0005-0000-0000-0000320E0000}"/>
    <cellStyle name="Normal 4 4 7" xfId="3639" xr:uid="{00000000-0005-0000-0000-0000330E0000}"/>
    <cellStyle name="Normal 4 4 8" xfId="3640" xr:uid="{00000000-0005-0000-0000-0000340E0000}"/>
    <cellStyle name="Normal 4 5" xfId="3641" xr:uid="{00000000-0005-0000-0000-0000350E0000}"/>
    <cellStyle name="Normal 4 5 2" xfId="3642" xr:uid="{00000000-0005-0000-0000-0000360E0000}"/>
    <cellStyle name="Normal 4 5 2 2" xfId="3643" xr:uid="{00000000-0005-0000-0000-0000370E0000}"/>
    <cellStyle name="Normal 4 5 2 2 2" xfId="3644" xr:uid="{00000000-0005-0000-0000-0000380E0000}"/>
    <cellStyle name="Normal 4 5 2 2 2 2" xfId="3645" xr:uid="{00000000-0005-0000-0000-0000390E0000}"/>
    <cellStyle name="Normal 4 5 2 2 2 2 2" xfId="3646" xr:uid="{00000000-0005-0000-0000-00003A0E0000}"/>
    <cellStyle name="Normal 4 5 2 2 2 3" xfId="3647" xr:uid="{00000000-0005-0000-0000-00003B0E0000}"/>
    <cellStyle name="Normal 4 5 2 2 3" xfId="3648" xr:uid="{00000000-0005-0000-0000-00003C0E0000}"/>
    <cellStyle name="Normal 4 5 2 2 3 2" xfId="3649" xr:uid="{00000000-0005-0000-0000-00003D0E0000}"/>
    <cellStyle name="Normal 4 5 2 2 4" xfId="3650" xr:uid="{00000000-0005-0000-0000-00003E0E0000}"/>
    <cellStyle name="Normal 4 5 2 3" xfId="3651" xr:uid="{00000000-0005-0000-0000-00003F0E0000}"/>
    <cellStyle name="Normal 4 5 2 3 2" xfId="3652" xr:uid="{00000000-0005-0000-0000-0000400E0000}"/>
    <cellStyle name="Normal 4 5 2 3 2 2" xfId="3653" xr:uid="{00000000-0005-0000-0000-0000410E0000}"/>
    <cellStyle name="Normal 4 5 2 3 3" xfId="3654" xr:uid="{00000000-0005-0000-0000-0000420E0000}"/>
    <cellStyle name="Normal 4 5 2 4" xfId="3655" xr:uid="{00000000-0005-0000-0000-0000430E0000}"/>
    <cellStyle name="Normal 4 5 2 4 2" xfId="3656" xr:uid="{00000000-0005-0000-0000-0000440E0000}"/>
    <cellStyle name="Normal 4 5 2 5" xfId="3657" xr:uid="{00000000-0005-0000-0000-0000450E0000}"/>
    <cellStyle name="Normal 4 5 3" xfId="3658" xr:uid="{00000000-0005-0000-0000-0000460E0000}"/>
    <cellStyle name="Normal 4 5 3 2" xfId="3659" xr:uid="{00000000-0005-0000-0000-0000470E0000}"/>
    <cellStyle name="Normal 4 5 3 2 2" xfId="3660" xr:uid="{00000000-0005-0000-0000-0000480E0000}"/>
    <cellStyle name="Normal 4 5 3 2 2 2" xfId="3661" xr:uid="{00000000-0005-0000-0000-0000490E0000}"/>
    <cellStyle name="Normal 4 5 3 2 2 2 2" xfId="3662" xr:uid="{00000000-0005-0000-0000-00004A0E0000}"/>
    <cellStyle name="Normal 4 5 3 2 2 3" xfId="3663" xr:uid="{00000000-0005-0000-0000-00004B0E0000}"/>
    <cellStyle name="Normal 4 5 3 2 3" xfId="3664" xr:uid="{00000000-0005-0000-0000-00004C0E0000}"/>
    <cellStyle name="Normal 4 5 3 2 3 2" xfId="3665" xr:uid="{00000000-0005-0000-0000-00004D0E0000}"/>
    <cellStyle name="Normal 4 5 3 2 4" xfId="3666" xr:uid="{00000000-0005-0000-0000-00004E0E0000}"/>
    <cellStyle name="Normal 4 5 3 3" xfId="3667" xr:uid="{00000000-0005-0000-0000-00004F0E0000}"/>
    <cellStyle name="Normal 4 5 3 3 2" xfId="3668" xr:uid="{00000000-0005-0000-0000-0000500E0000}"/>
    <cellStyle name="Normal 4 5 3 3 2 2" xfId="3669" xr:uid="{00000000-0005-0000-0000-0000510E0000}"/>
    <cellStyle name="Normal 4 5 3 3 3" xfId="3670" xr:uid="{00000000-0005-0000-0000-0000520E0000}"/>
    <cellStyle name="Normal 4 5 3 4" xfId="3671" xr:uid="{00000000-0005-0000-0000-0000530E0000}"/>
    <cellStyle name="Normal 4 5 3 4 2" xfId="3672" xr:uid="{00000000-0005-0000-0000-0000540E0000}"/>
    <cellStyle name="Normal 4 5 3 5" xfId="3673" xr:uid="{00000000-0005-0000-0000-0000550E0000}"/>
    <cellStyle name="Normal 4 5 4" xfId="3674" xr:uid="{00000000-0005-0000-0000-0000560E0000}"/>
    <cellStyle name="Normal 4 5 4 2" xfId="3675" xr:uid="{00000000-0005-0000-0000-0000570E0000}"/>
    <cellStyle name="Normal 4 5 4 2 2" xfId="3676" xr:uid="{00000000-0005-0000-0000-0000580E0000}"/>
    <cellStyle name="Normal 4 5 4 2 2 2" xfId="3677" xr:uid="{00000000-0005-0000-0000-0000590E0000}"/>
    <cellStyle name="Normal 4 5 4 2 3" xfId="3678" xr:uid="{00000000-0005-0000-0000-00005A0E0000}"/>
    <cellStyle name="Normal 4 5 4 3" xfId="3679" xr:uid="{00000000-0005-0000-0000-00005B0E0000}"/>
    <cellStyle name="Normal 4 5 4 3 2" xfId="3680" xr:uid="{00000000-0005-0000-0000-00005C0E0000}"/>
    <cellStyle name="Normal 4 5 4 4" xfId="3681" xr:uid="{00000000-0005-0000-0000-00005D0E0000}"/>
    <cellStyle name="Normal 4 6" xfId="3682" xr:uid="{00000000-0005-0000-0000-00005E0E0000}"/>
    <cellStyle name="Normal 4 6 2" xfId="3683" xr:uid="{00000000-0005-0000-0000-00005F0E0000}"/>
    <cellStyle name="Normal 4 6 2 2" xfId="3684" xr:uid="{00000000-0005-0000-0000-0000600E0000}"/>
    <cellStyle name="Normal 4 6 2 2 2" xfId="3685" xr:uid="{00000000-0005-0000-0000-0000610E0000}"/>
    <cellStyle name="Normal 4 6 2 2 2 2" xfId="3686" xr:uid="{00000000-0005-0000-0000-0000620E0000}"/>
    <cellStyle name="Normal 4 6 2 2 3" xfId="3687" xr:uid="{00000000-0005-0000-0000-0000630E0000}"/>
    <cellStyle name="Normal 4 6 2 3" xfId="3688" xr:uid="{00000000-0005-0000-0000-0000640E0000}"/>
    <cellStyle name="Normal 4 6 2 3 2" xfId="3689" xr:uid="{00000000-0005-0000-0000-0000650E0000}"/>
    <cellStyle name="Normal 4 6 2 4" xfId="3690" xr:uid="{00000000-0005-0000-0000-0000660E0000}"/>
    <cellStyle name="Normal 4 6 3" xfId="3691" xr:uid="{00000000-0005-0000-0000-0000670E0000}"/>
    <cellStyle name="Normal 4 6 3 2" xfId="3692" xr:uid="{00000000-0005-0000-0000-0000680E0000}"/>
    <cellStyle name="Normal 4 6 3 2 2" xfId="3693" xr:uid="{00000000-0005-0000-0000-0000690E0000}"/>
    <cellStyle name="Normal 4 6 3 3" xfId="3694" xr:uid="{00000000-0005-0000-0000-00006A0E0000}"/>
    <cellStyle name="Normal 4 6 4" xfId="3695" xr:uid="{00000000-0005-0000-0000-00006B0E0000}"/>
    <cellStyle name="Normal 4 6 4 2" xfId="3696" xr:uid="{00000000-0005-0000-0000-00006C0E0000}"/>
    <cellStyle name="Normal 4 6 5" xfId="3697" xr:uid="{00000000-0005-0000-0000-00006D0E0000}"/>
    <cellStyle name="Normal 4 7" xfId="3698" xr:uid="{00000000-0005-0000-0000-00006E0E0000}"/>
    <cellStyle name="Normal 4 7 2" xfId="3699" xr:uid="{00000000-0005-0000-0000-00006F0E0000}"/>
    <cellStyle name="Normal 4 7 2 2" xfId="3700" xr:uid="{00000000-0005-0000-0000-0000700E0000}"/>
    <cellStyle name="Normal 4 7 2 2 2" xfId="3701" xr:uid="{00000000-0005-0000-0000-0000710E0000}"/>
    <cellStyle name="Normal 4 7 2 2 2 2" xfId="3702" xr:uid="{00000000-0005-0000-0000-0000720E0000}"/>
    <cellStyle name="Normal 4 7 2 2 3" xfId="3703" xr:uid="{00000000-0005-0000-0000-0000730E0000}"/>
    <cellStyle name="Normal 4 7 2 3" xfId="3704" xr:uid="{00000000-0005-0000-0000-0000740E0000}"/>
    <cellStyle name="Normal 4 7 2 3 2" xfId="3705" xr:uid="{00000000-0005-0000-0000-0000750E0000}"/>
    <cellStyle name="Normal 4 7 2 4" xfId="3706" xr:uid="{00000000-0005-0000-0000-0000760E0000}"/>
    <cellStyle name="Normal 4 7 3" xfId="3707" xr:uid="{00000000-0005-0000-0000-0000770E0000}"/>
    <cellStyle name="Normal 4 7 3 2" xfId="3708" xr:uid="{00000000-0005-0000-0000-0000780E0000}"/>
    <cellStyle name="Normal 4 7 3 2 2" xfId="3709" xr:uid="{00000000-0005-0000-0000-0000790E0000}"/>
    <cellStyle name="Normal 4 7 3 3" xfId="3710" xr:uid="{00000000-0005-0000-0000-00007A0E0000}"/>
    <cellStyle name="Normal 4 7 4" xfId="3711" xr:uid="{00000000-0005-0000-0000-00007B0E0000}"/>
    <cellStyle name="Normal 4 7 4 2" xfId="3712" xr:uid="{00000000-0005-0000-0000-00007C0E0000}"/>
    <cellStyle name="Normal 4 7 5" xfId="3713" xr:uid="{00000000-0005-0000-0000-00007D0E0000}"/>
    <cellStyle name="Normal 4 8" xfId="3714" xr:uid="{00000000-0005-0000-0000-00007E0E0000}"/>
    <cellStyle name="Normal 4 8 2" xfId="3715" xr:uid="{00000000-0005-0000-0000-00007F0E0000}"/>
    <cellStyle name="Normal 4 8 2 2" xfId="3716" xr:uid="{00000000-0005-0000-0000-0000800E0000}"/>
    <cellStyle name="Normal 4 8 2 2 2" xfId="3717" xr:uid="{00000000-0005-0000-0000-0000810E0000}"/>
    <cellStyle name="Normal 4 8 2 3" xfId="3718" xr:uid="{00000000-0005-0000-0000-0000820E0000}"/>
    <cellStyle name="Normal 4 8 3" xfId="3719" xr:uid="{00000000-0005-0000-0000-0000830E0000}"/>
    <cellStyle name="Normal 4 8 3 2" xfId="3720" xr:uid="{00000000-0005-0000-0000-0000840E0000}"/>
    <cellStyle name="Normal 4 8 4" xfId="3721" xr:uid="{00000000-0005-0000-0000-0000850E0000}"/>
    <cellStyle name="Normal 4 9" xfId="3722" xr:uid="{00000000-0005-0000-0000-0000860E0000}"/>
    <cellStyle name="Normal 4 9 2" xfId="3723" xr:uid="{00000000-0005-0000-0000-0000870E0000}"/>
    <cellStyle name="Normal 4 9 3" xfId="3724" xr:uid="{00000000-0005-0000-0000-0000880E0000}"/>
    <cellStyle name="Normal 4_INFR - Supplementary Tables" xfId="3725" xr:uid="{00000000-0005-0000-0000-0000890E0000}"/>
    <cellStyle name="Normal 40" xfId="3726" xr:uid="{00000000-0005-0000-0000-00008A0E0000}"/>
    <cellStyle name="Normal 41" xfId="3727" xr:uid="{00000000-0005-0000-0000-00008B0E0000}"/>
    <cellStyle name="Normal 42" xfId="3728" xr:uid="{00000000-0005-0000-0000-00008C0E0000}"/>
    <cellStyle name="Normal 42 10" xfId="3729" xr:uid="{00000000-0005-0000-0000-00008D0E0000}"/>
    <cellStyle name="Normal 42 10 2" xfId="3730" xr:uid="{00000000-0005-0000-0000-00008E0E0000}"/>
    <cellStyle name="Normal 42 11" xfId="3731" xr:uid="{00000000-0005-0000-0000-00008F0E0000}"/>
    <cellStyle name="Normal 42 11 2" xfId="3732" xr:uid="{00000000-0005-0000-0000-0000900E0000}"/>
    <cellStyle name="Normal 42 12" xfId="3733" xr:uid="{00000000-0005-0000-0000-0000910E0000}"/>
    <cellStyle name="Normal 42 12 2" xfId="3734" xr:uid="{00000000-0005-0000-0000-0000920E0000}"/>
    <cellStyle name="Normal 42 13" xfId="3735" xr:uid="{00000000-0005-0000-0000-0000930E0000}"/>
    <cellStyle name="Normal 42 14" xfId="3736" xr:uid="{00000000-0005-0000-0000-0000940E0000}"/>
    <cellStyle name="Normal 42 15" xfId="3737" xr:uid="{00000000-0005-0000-0000-0000950E0000}"/>
    <cellStyle name="Normal 42 2" xfId="3738" xr:uid="{00000000-0005-0000-0000-0000960E0000}"/>
    <cellStyle name="Normal 42 2 10" xfId="3739" xr:uid="{00000000-0005-0000-0000-0000970E0000}"/>
    <cellStyle name="Normal 42 2 10 2" xfId="3740" xr:uid="{00000000-0005-0000-0000-0000980E0000}"/>
    <cellStyle name="Normal 42 2 11" xfId="3741" xr:uid="{00000000-0005-0000-0000-0000990E0000}"/>
    <cellStyle name="Normal 42 2 11 2" xfId="3742" xr:uid="{00000000-0005-0000-0000-00009A0E0000}"/>
    <cellStyle name="Normal 42 2 12" xfId="3743" xr:uid="{00000000-0005-0000-0000-00009B0E0000}"/>
    <cellStyle name="Normal 42 2 13" xfId="3744" xr:uid="{00000000-0005-0000-0000-00009C0E0000}"/>
    <cellStyle name="Normal 42 2 14" xfId="3745" xr:uid="{00000000-0005-0000-0000-00009D0E0000}"/>
    <cellStyle name="Normal 42 2 2" xfId="3746" xr:uid="{00000000-0005-0000-0000-00009E0E0000}"/>
    <cellStyle name="Normal 42 2 2 2" xfId="3747" xr:uid="{00000000-0005-0000-0000-00009F0E0000}"/>
    <cellStyle name="Normal 42 2 2 2 2" xfId="3748" xr:uid="{00000000-0005-0000-0000-0000A00E0000}"/>
    <cellStyle name="Normal 42 2 2 2 3" xfId="3749" xr:uid="{00000000-0005-0000-0000-0000A10E0000}"/>
    <cellStyle name="Normal 42 2 2 3" xfId="3750" xr:uid="{00000000-0005-0000-0000-0000A20E0000}"/>
    <cellStyle name="Normal 42 2 2 3 2" xfId="3751" xr:uid="{00000000-0005-0000-0000-0000A30E0000}"/>
    <cellStyle name="Normal 42 2 2 4" xfId="3752" xr:uid="{00000000-0005-0000-0000-0000A40E0000}"/>
    <cellStyle name="Normal 42 2 2 5" xfId="3753" xr:uid="{00000000-0005-0000-0000-0000A50E0000}"/>
    <cellStyle name="Normal 42 2 3" xfId="3754" xr:uid="{00000000-0005-0000-0000-0000A60E0000}"/>
    <cellStyle name="Normal 42 2 3 2" xfId="3755" xr:uid="{00000000-0005-0000-0000-0000A70E0000}"/>
    <cellStyle name="Normal 42 2 3 3" xfId="3756" xr:uid="{00000000-0005-0000-0000-0000A80E0000}"/>
    <cellStyle name="Normal 42 2 4" xfId="3757" xr:uid="{00000000-0005-0000-0000-0000A90E0000}"/>
    <cellStyle name="Normal 42 2 4 2" xfId="3758" xr:uid="{00000000-0005-0000-0000-0000AA0E0000}"/>
    <cellStyle name="Normal 42 2 4 3" xfId="3759" xr:uid="{00000000-0005-0000-0000-0000AB0E0000}"/>
    <cellStyle name="Normal 42 2 5" xfId="3760" xr:uid="{00000000-0005-0000-0000-0000AC0E0000}"/>
    <cellStyle name="Normal 42 2 5 2" xfId="3761" xr:uid="{00000000-0005-0000-0000-0000AD0E0000}"/>
    <cellStyle name="Normal 42 2 5 3" xfId="3762" xr:uid="{00000000-0005-0000-0000-0000AE0E0000}"/>
    <cellStyle name="Normal 42 2 6" xfId="3763" xr:uid="{00000000-0005-0000-0000-0000AF0E0000}"/>
    <cellStyle name="Normal 42 2 6 2" xfId="3764" xr:uid="{00000000-0005-0000-0000-0000B00E0000}"/>
    <cellStyle name="Normal 42 2 6 3" xfId="3765" xr:uid="{00000000-0005-0000-0000-0000B10E0000}"/>
    <cellStyle name="Normal 42 2 7" xfId="3766" xr:uid="{00000000-0005-0000-0000-0000B20E0000}"/>
    <cellStyle name="Normal 42 2 7 2" xfId="3767" xr:uid="{00000000-0005-0000-0000-0000B30E0000}"/>
    <cellStyle name="Normal 42 2 8" xfId="3768" xr:uid="{00000000-0005-0000-0000-0000B40E0000}"/>
    <cellStyle name="Normal 42 2 8 2" xfId="3769" xr:uid="{00000000-0005-0000-0000-0000B50E0000}"/>
    <cellStyle name="Normal 42 2 9" xfId="3770" xr:uid="{00000000-0005-0000-0000-0000B60E0000}"/>
    <cellStyle name="Normal 42 2 9 2" xfId="3771" xr:uid="{00000000-0005-0000-0000-0000B70E0000}"/>
    <cellStyle name="Normal 42 3" xfId="3772" xr:uid="{00000000-0005-0000-0000-0000B80E0000}"/>
    <cellStyle name="Normal 42 3 2" xfId="3773" xr:uid="{00000000-0005-0000-0000-0000B90E0000}"/>
    <cellStyle name="Normal 42 3 2 2" xfId="3774" xr:uid="{00000000-0005-0000-0000-0000BA0E0000}"/>
    <cellStyle name="Normal 42 3 2 3" xfId="3775" xr:uid="{00000000-0005-0000-0000-0000BB0E0000}"/>
    <cellStyle name="Normal 42 3 3" xfId="3776" xr:uid="{00000000-0005-0000-0000-0000BC0E0000}"/>
    <cellStyle name="Normal 42 3 3 2" xfId="3777" xr:uid="{00000000-0005-0000-0000-0000BD0E0000}"/>
    <cellStyle name="Normal 42 3 4" xfId="3778" xr:uid="{00000000-0005-0000-0000-0000BE0E0000}"/>
    <cellStyle name="Normal 42 3 5" xfId="3779" xr:uid="{00000000-0005-0000-0000-0000BF0E0000}"/>
    <cellStyle name="Normal 42 4" xfId="3780" xr:uid="{00000000-0005-0000-0000-0000C00E0000}"/>
    <cellStyle name="Normal 42 4 2" xfId="3781" xr:uid="{00000000-0005-0000-0000-0000C10E0000}"/>
    <cellStyle name="Normal 42 4 3" xfId="3782" xr:uid="{00000000-0005-0000-0000-0000C20E0000}"/>
    <cellStyle name="Normal 42 5" xfId="3783" xr:uid="{00000000-0005-0000-0000-0000C30E0000}"/>
    <cellStyle name="Normal 42 5 2" xfId="3784" xr:uid="{00000000-0005-0000-0000-0000C40E0000}"/>
    <cellStyle name="Normal 42 5 3" xfId="3785" xr:uid="{00000000-0005-0000-0000-0000C50E0000}"/>
    <cellStyle name="Normal 42 6" xfId="3786" xr:uid="{00000000-0005-0000-0000-0000C60E0000}"/>
    <cellStyle name="Normal 42 6 2" xfId="3787" xr:uid="{00000000-0005-0000-0000-0000C70E0000}"/>
    <cellStyle name="Normal 42 6 3" xfId="3788" xr:uid="{00000000-0005-0000-0000-0000C80E0000}"/>
    <cellStyle name="Normal 42 7" xfId="3789" xr:uid="{00000000-0005-0000-0000-0000C90E0000}"/>
    <cellStyle name="Normal 42 7 2" xfId="3790" xr:uid="{00000000-0005-0000-0000-0000CA0E0000}"/>
    <cellStyle name="Normal 42 7 3" xfId="3791" xr:uid="{00000000-0005-0000-0000-0000CB0E0000}"/>
    <cellStyle name="Normal 42 8" xfId="3792" xr:uid="{00000000-0005-0000-0000-0000CC0E0000}"/>
    <cellStyle name="Normal 42 8 2" xfId="3793" xr:uid="{00000000-0005-0000-0000-0000CD0E0000}"/>
    <cellStyle name="Normal 42 9" xfId="3794" xr:uid="{00000000-0005-0000-0000-0000CE0E0000}"/>
    <cellStyle name="Normal 42 9 2" xfId="3795" xr:uid="{00000000-0005-0000-0000-0000CF0E0000}"/>
    <cellStyle name="Normal 43" xfId="3796" xr:uid="{00000000-0005-0000-0000-0000D00E0000}"/>
    <cellStyle name="Normal 44" xfId="3797" xr:uid="{00000000-0005-0000-0000-0000D10E0000}"/>
    <cellStyle name="Normal 45" xfId="3798" xr:uid="{00000000-0005-0000-0000-0000D20E0000}"/>
    <cellStyle name="Normal 46" xfId="3799" xr:uid="{00000000-0005-0000-0000-0000D30E0000}"/>
    <cellStyle name="Normal 47" xfId="3800" xr:uid="{00000000-0005-0000-0000-0000D40E0000}"/>
    <cellStyle name="Normal 48" xfId="3801" xr:uid="{00000000-0005-0000-0000-0000D50E0000}"/>
    <cellStyle name="Normal 49" xfId="3802" xr:uid="{00000000-0005-0000-0000-0000D60E0000}"/>
    <cellStyle name="Normal 5" xfId="11" xr:uid="{00000000-0005-0000-0000-0000D70E0000}"/>
    <cellStyle name="Normal 5 2" xfId="3803" xr:uid="{00000000-0005-0000-0000-0000D80E0000}"/>
    <cellStyle name="Normal 5 2 2" xfId="3804" xr:uid="{00000000-0005-0000-0000-0000D90E0000}"/>
    <cellStyle name="Normal 5 2 3" xfId="3805" xr:uid="{00000000-0005-0000-0000-0000DA0E0000}"/>
    <cellStyle name="Normal 5 3" xfId="3806" xr:uid="{00000000-0005-0000-0000-0000DB0E0000}"/>
    <cellStyle name="Normal 5 3 2" xfId="3807" xr:uid="{00000000-0005-0000-0000-0000DC0E0000}"/>
    <cellStyle name="Normal 5 3 3" xfId="3808" xr:uid="{00000000-0005-0000-0000-0000DD0E0000}"/>
    <cellStyle name="Normal 5 4" xfId="3809" xr:uid="{00000000-0005-0000-0000-0000DE0E0000}"/>
    <cellStyle name="Normal 5 5" xfId="3810" xr:uid="{00000000-0005-0000-0000-0000DF0E0000}"/>
    <cellStyle name="Normal 50" xfId="3811" xr:uid="{00000000-0005-0000-0000-0000E00E0000}"/>
    <cellStyle name="Normal 51" xfId="3812" xr:uid="{00000000-0005-0000-0000-0000E10E0000}"/>
    <cellStyle name="Normal 52" xfId="3813" xr:uid="{00000000-0005-0000-0000-0000E20E0000}"/>
    <cellStyle name="Normal 53" xfId="3814" xr:uid="{00000000-0005-0000-0000-0000E30E0000}"/>
    <cellStyle name="Normal 54" xfId="3815" xr:uid="{00000000-0005-0000-0000-0000E40E0000}"/>
    <cellStyle name="Normal 55" xfId="3816" xr:uid="{00000000-0005-0000-0000-0000E50E0000}"/>
    <cellStyle name="Normal 56" xfId="3817" xr:uid="{00000000-0005-0000-0000-0000E60E0000}"/>
    <cellStyle name="Normal 57" xfId="3818" xr:uid="{00000000-0005-0000-0000-0000E70E0000}"/>
    <cellStyle name="Normal 57 2" xfId="3819" xr:uid="{00000000-0005-0000-0000-0000E80E0000}"/>
    <cellStyle name="Normal 58" xfId="3820" xr:uid="{00000000-0005-0000-0000-0000E90E0000}"/>
    <cellStyle name="Normal 59" xfId="3821" xr:uid="{00000000-0005-0000-0000-0000EA0E0000}"/>
    <cellStyle name="Normal 6" xfId="12" xr:uid="{00000000-0005-0000-0000-0000EB0E0000}"/>
    <cellStyle name="Normal 6 2" xfId="3822" xr:uid="{00000000-0005-0000-0000-0000EC0E0000}"/>
    <cellStyle name="Normal 6 2 2" xfId="3823" xr:uid="{00000000-0005-0000-0000-0000ED0E0000}"/>
    <cellStyle name="Normal 6 2 3" xfId="3824" xr:uid="{00000000-0005-0000-0000-0000EE0E0000}"/>
    <cellStyle name="Normal 6 2 4" xfId="3825" xr:uid="{00000000-0005-0000-0000-0000EF0E0000}"/>
    <cellStyle name="Normal 6 3" xfId="3826" xr:uid="{00000000-0005-0000-0000-0000F00E0000}"/>
    <cellStyle name="Normal 6 3 2" xfId="3827" xr:uid="{00000000-0005-0000-0000-0000F10E0000}"/>
    <cellStyle name="Normal 6 3 2 2" xfId="3828" xr:uid="{00000000-0005-0000-0000-0000F20E0000}"/>
    <cellStyle name="Normal 6 3 2 2 2" xfId="3829" xr:uid="{00000000-0005-0000-0000-0000F30E0000}"/>
    <cellStyle name="Normal 6 3 2 3" xfId="3830" xr:uid="{00000000-0005-0000-0000-0000F40E0000}"/>
    <cellStyle name="Normal 6 3 3" xfId="3831" xr:uid="{00000000-0005-0000-0000-0000F50E0000}"/>
    <cellStyle name="Normal 6 3 3 2" xfId="3832" xr:uid="{00000000-0005-0000-0000-0000F60E0000}"/>
    <cellStyle name="Normal 6 3 4" xfId="3833" xr:uid="{00000000-0005-0000-0000-0000F70E0000}"/>
    <cellStyle name="Normal 6 4" xfId="3834" xr:uid="{00000000-0005-0000-0000-0000F80E0000}"/>
    <cellStyle name="Normal 6 5" xfId="3835" xr:uid="{00000000-0005-0000-0000-0000F90E0000}"/>
    <cellStyle name="Normal 6 5 2" xfId="3836" xr:uid="{00000000-0005-0000-0000-0000FA0E0000}"/>
    <cellStyle name="Normal 6 5 2 2" xfId="3837" xr:uid="{00000000-0005-0000-0000-0000FB0E0000}"/>
    <cellStyle name="Normal 6 5 3" xfId="3838" xr:uid="{00000000-0005-0000-0000-0000FC0E0000}"/>
    <cellStyle name="Normal 6 6" xfId="3839" xr:uid="{00000000-0005-0000-0000-0000FD0E0000}"/>
    <cellStyle name="Normal 6 6 2" xfId="3840" xr:uid="{00000000-0005-0000-0000-0000FE0E0000}"/>
    <cellStyle name="Normal 6 7" xfId="3841" xr:uid="{00000000-0005-0000-0000-0000FF0E0000}"/>
    <cellStyle name="Normal 60" xfId="3842" xr:uid="{00000000-0005-0000-0000-0000000F0000}"/>
    <cellStyle name="Normal 61" xfId="3843" xr:uid="{00000000-0005-0000-0000-0000010F0000}"/>
    <cellStyle name="Normal 62" xfId="3844" xr:uid="{00000000-0005-0000-0000-0000020F0000}"/>
    <cellStyle name="Normal 63" xfId="3845" xr:uid="{00000000-0005-0000-0000-0000030F0000}"/>
    <cellStyle name="Normal 64" xfId="3846" xr:uid="{00000000-0005-0000-0000-0000040F0000}"/>
    <cellStyle name="Normal 65" xfId="3847" xr:uid="{00000000-0005-0000-0000-0000050F0000}"/>
    <cellStyle name="Normal 66" xfId="3848" xr:uid="{00000000-0005-0000-0000-0000060F0000}"/>
    <cellStyle name="Normal 67" xfId="3849" xr:uid="{00000000-0005-0000-0000-0000070F0000}"/>
    <cellStyle name="Normal 68" xfId="3850" xr:uid="{00000000-0005-0000-0000-0000080F0000}"/>
    <cellStyle name="Normal 69" xfId="3851" xr:uid="{00000000-0005-0000-0000-0000090F0000}"/>
    <cellStyle name="Normal 7" xfId="13" xr:uid="{00000000-0005-0000-0000-00000A0F0000}"/>
    <cellStyle name="Normal 7 10" xfId="3852" xr:uid="{00000000-0005-0000-0000-00000B0F0000}"/>
    <cellStyle name="Normal 7 10 2" xfId="3853" xr:uid="{00000000-0005-0000-0000-00000C0F0000}"/>
    <cellStyle name="Normal 7 11" xfId="3854" xr:uid="{00000000-0005-0000-0000-00000D0F0000}"/>
    <cellStyle name="Normal 7 12" xfId="3855" xr:uid="{00000000-0005-0000-0000-00000E0F0000}"/>
    <cellStyle name="Normal 7 13" xfId="3856" xr:uid="{00000000-0005-0000-0000-00000F0F0000}"/>
    <cellStyle name="Normal 7 14" xfId="3857" xr:uid="{00000000-0005-0000-0000-0000100F0000}"/>
    <cellStyle name="Normal 7 15" xfId="3858" xr:uid="{00000000-0005-0000-0000-0000110F0000}"/>
    <cellStyle name="Normal 7 16" xfId="3859" xr:uid="{00000000-0005-0000-0000-0000120F0000}"/>
    <cellStyle name="Normal 7 17" xfId="3860" xr:uid="{00000000-0005-0000-0000-0000130F0000}"/>
    <cellStyle name="Normal 7 18" xfId="3861" xr:uid="{00000000-0005-0000-0000-0000140F0000}"/>
    <cellStyle name="Normal 7 19" xfId="3862" xr:uid="{00000000-0005-0000-0000-0000150F0000}"/>
    <cellStyle name="Normal 7 2" xfId="3863" xr:uid="{00000000-0005-0000-0000-0000160F0000}"/>
    <cellStyle name="Normal 7 20" xfId="3864" xr:uid="{00000000-0005-0000-0000-0000170F0000}"/>
    <cellStyle name="Normal 7 21" xfId="3865" xr:uid="{00000000-0005-0000-0000-0000180F0000}"/>
    <cellStyle name="Normal 7 22" xfId="3866" xr:uid="{00000000-0005-0000-0000-0000190F0000}"/>
    <cellStyle name="Normal 7 23" xfId="3867" xr:uid="{00000000-0005-0000-0000-00001A0F0000}"/>
    <cellStyle name="Normal 7 24" xfId="3868" xr:uid="{00000000-0005-0000-0000-00001B0F0000}"/>
    <cellStyle name="Normal 7 25" xfId="3869" xr:uid="{00000000-0005-0000-0000-00001C0F0000}"/>
    <cellStyle name="Normal 7 3" xfId="3870" xr:uid="{00000000-0005-0000-0000-00001D0F0000}"/>
    <cellStyle name="Normal 7 4" xfId="3871" xr:uid="{00000000-0005-0000-0000-00001E0F0000}"/>
    <cellStyle name="Normal 7 5" xfId="3872" xr:uid="{00000000-0005-0000-0000-00001F0F0000}"/>
    <cellStyle name="Normal 7 6" xfId="3873" xr:uid="{00000000-0005-0000-0000-0000200F0000}"/>
    <cellStyle name="Normal 7 7" xfId="3874" xr:uid="{00000000-0005-0000-0000-0000210F0000}"/>
    <cellStyle name="Normal 7 8" xfId="3875" xr:uid="{00000000-0005-0000-0000-0000220F0000}"/>
    <cellStyle name="Normal 7 9" xfId="3876" xr:uid="{00000000-0005-0000-0000-0000230F0000}"/>
    <cellStyle name="Normal 7_EST-fpsum" xfId="3877" xr:uid="{00000000-0005-0000-0000-0000240F0000}"/>
    <cellStyle name="Normal 70" xfId="3878" xr:uid="{00000000-0005-0000-0000-0000250F0000}"/>
    <cellStyle name="Normal 71" xfId="3879" xr:uid="{00000000-0005-0000-0000-0000260F0000}"/>
    <cellStyle name="Normal 72" xfId="3880" xr:uid="{00000000-0005-0000-0000-0000270F0000}"/>
    <cellStyle name="Normal 73" xfId="3881" xr:uid="{00000000-0005-0000-0000-0000280F0000}"/>
    <cellStyle name="Normal 74" xfId="3882" xr:uid="{00000000-0005-0000-0000-0000290F0000}"/>
    <cellStyle name="Normal 75" xfId="3883" xr:uid="{00000000-0005-0000-0000-00002A0F0000}"/>
    <cellStyle name="Normal 76" xfId="3884" xr:uid="{00000000-0005-0000-0000-00002B0F0000}"/>
    <cellStyle name="Normal 77" xfId="3885" xr:uid="{00000000-0005-0000-0000-00002C0F0000}"/>
    <cellStyle name="Normal 78" xfId="3886" xr:uid="{00000000-0005-0000-0000-00002D0F0000}"/>
    <cellStyle name="Normal 79" xfId="3887" xr:uid="{00000000-0005-0000-0000-00002E0F0000}"/>
    <cellStyle name="Normal 8" xfId="14" xr:uid="{00000000-0005-0000-0000-00002F0F0000}"/>
    <cellStyle name="Normal 8 2" xfId="3888" xr:uid="{00000000-0005-0000-0000-0000300F0000}"/>
    <cellStyle name="Normal 8 2 2" xfId="3889" xr:uid="{00000000-0005-0000-0000-0000310F0000}"/>
    <cellStyle name="Normal 8 2 2 2" xfId="3890" xr:uid="{00000000-0005-0000-0000-0000320F0000}"/>
    <cellStyle name="Normal 8 2 2 2 2" xfId="3891" xr:uid="{00000000-0005-0000-0000-0000330F0000}"/>
    <cellStyle name="Normal 8 2 2 2 2 2" xfId="3892" xr:uid="{00000000-0005-0000-0000-0000340F0000}"/>
    <cellStyle name="Normal 8 2 2 2 2 2 2" xfId="3893" xr:uid="{00000000-0005-0000-0000-0000350F0000}"/>
    <cellStyle name="Normal 8 2 2 2 2 2 2 2" xfId="3894" xr:uid="{00000000-0005-0000-0000-0000360F0000}"/>
    <cellStyle name="Normal 8 2 2 2 2 2 3" xfId="3895" xr:uid="{00000000-0005-0000-0000-0000370F0000}"/>
    <cellStyle name="Normal 8 2 2 2 2 3" xfId="3896" xr:uid="{00000000-0005-0000-0000-0000380F0000}"/>
    <cellStyle name="Normal 8 2 2 2 2 3 2" xfId="3897" xr:uid="{00000000-0005-0000-0000-0000390F0000}"/>
    <cellStyle name="Normal 8 2 2 2 2 4" xfId="3898" xr:uid="{00000000-0005-0000-0000-00003A0F0000}"/>
    <cellStyle name="Normal 8 2 2 2 3" xfId="3899" xr:uid="{00000000-0005-0000-0000-00003B0F0000}"/>
    <cellStyle name="Normal 8 2 2 2 3 2" xfId="3900" xr:uid="{00000000-0005-0000-0000-00003C0F0000}"/>
    <cellStyle name="Normal 8 2 2 2 3 2 2" xfId="3901" xr:uid="{00000000-0005-0000-0000-00003D0F0000}"/>
    <cellStyle name="Normal 8 2 2 2 3 3" xfId="3902" xr:uid="{00000000-0005-0000-0000-00003E0F0000}"/>
    <cellStyle name="Normal 8 2 2 2 4" xfId="3903" xr:uid="{00000000-0005-0000-0000-00003F0F0000}"/>
    <cellStyle name="Normal 8 2 2 2 4 2" xfId="3904" xr:uid="{00000000-0005-0000-0000-0000400F0000}"/>
    <cellStyle name="Normal 8 2 2 2 5" xfId="3905" xr:uid="{00000000-0005-0000-0000-0000410F0000}"/>
    <cellStyle name="Normal 8 2 2 3" xfId="3906" xr:uid="{00000000-0005-0000-0000-0000420F0000}"/>
    <cellStyle name="Normal 8 2 2 3 2" xfId="3907" xr:uid="{00000000-0005-0000-0000-0000430F0000}"/>
    <cellStyle name="Normal 8 2 2 3 2 2" xfId="3908" xr:uid="{00000000-0005-0000-0000-0000440F0000}"/>
    <cellStyle name="Normal 8 2 2 3 2 2 2" xfId="3909" xr:uid="{00000000-0005-0000-0000-0000450F0000}"/>
    <cellStyle name="Normal 8 2 2 3 2 2 2 2" xfId="3910" xr:uid="{00000000-0005-0000-0000-0000460F0000}"/>
    <cellStyle name="Normal 8 2 2 3 2 2 3" xfId="3911" xr:uid="{00000000-0005-0000-0000-0000470F0000}"/>
    <cellStyle name="Normal 8 2 2 3 2 3" xfId="3912" xr:uid="{00000000-0005-0000-0000-0000480F0000}"/>
    <cellStyle name="Normal 8 2 2 3 2 3 2" xfId="3913" xr:uid="{00000000-0005-0000-0000-0000490F0000}"/>
    <cellStyle name="Normal 8 2 2 3 2 4" xfId="3914" xr:uid="{00000000-0005-0000-0000-00004A0F0000}"/>
    <cellStyle name="Normal 8 2 2 3 3" xfId="3915" xr:uid="{00000000-0005-0000-0000-00004B0F0000}"/>
    <cellStyle name="Normal 8 2 2 3 3 2" xfId="3916" xr:uid="{00000000-0005-0000-0000-00004C0F0000}"/>
    <cellStyle name="Normal 8 2 2 3 3 2 2" xfId="3917" xr:uid="{00000000-0005-0000-0000-00004D0F0000}"/>
    <cellStyle name="Normal 8 2 2 3 3 3" xfId="3918" xr:uid="{00000000-0005-0000-0000-00004E0F0000}"/>
    <cellStyle name="Normal 8 2 2 3 4" xfId="3919" xr:uid="{00000000-0005-0000-0000-00004F0F0000}"/>
    <cellStyle name="Normal 8 2 2 3 4 2" xfId="3920" xr:uid="{00000000-0005-0000-0000-0000500F0000}"/>
    <cellStyle name="Normal 8 2 2 3 5" xfId="3921" xr:uid="{00000000-0005-0000-0000-0000510F0000}"/>
    <cellStyle name="Normal 8 2 2 4" xfId="3922" xr:uid="{00000000-0005-0000-0000-0000520F0000}"/>
    <cellStyle name="Normal 8 2 2 4 2" xfId="3923" xr:uid="{00000000-0005-0000-0000-0000530F0000}"/>
    <cellStyle name="Normal 8 2 2 4 2 2" xfId="3924" xr:uid="{00000000-0005-0000-0000-0000540F0000}"/>
    <cellStyle name="Normal 8 2 2 4 2 2 2" xfId="3925" xr:uid="{00000000-0005-0000-0000-0000550F0000}"/>
    <cellStyle name="Normal 8 2 2 4 2 3" xfId="3926" xr:uid="{00000000-0005-0000-0000-0000560F0000}"/>
    <cellStyle name="Normal 8 2 2 4 3" xfId="3927" xr:uid="{00000000-0005-0000-0000-0000570F0000}"/>
    <cellStyle name="Normal 8 2 2 4 3 2" xfId="3928" xr:uid="{00000000-0005-0000-0000-0000580F0000}"/>
    <cellStyle name="Normal 8 2 2 4 4" xfId="3929" xr:uid="{00000000-0005-0000-0000-0000590F0000}"/>
    <cellStyle name="Normal 8 2 2 5" xfId="3930" xr:uid="{00000000-0005-0000-0000-00005A0F0000}"/>
    <cellStyle name="Normal 8 2 2 5 2" xfId="3931" xr:uid="{00000000-0005-0000-0000-00005B0F0000}"/>
    <cellStyle name="Normal 8 2 2 5 2 2" xfId="3932" xr:uid="{00000000-0005-0000-0000-00005C0F0000}"/>
    <cellStyle name="Normal 8 2 2 5 3" xfId="3933" xr:uid="{00000000-0005-0000-0000-00005D0F0000}"/>
    <cellStyle name="Normal 8 2 2 6" xfId="3934" xr:uid="{00000000-0005-0000-0000-00005E0F0000}"/>
    <cellStyle name="Normal 8 2 2 6 2" xfId="3935" xr:uid="{00000000-0005-0000-0000-00005F0F0000}"/>
    <cellStyle name="Normal 8 2 2 7" xfId="3936" xr:uid="{00000000-0005-0000-0000-0000600F0000}"/>
    <cellStyle name="Normal 8 2 3" xfId="3937" xr:uid="{00000000-0005-0000-0000-0000610F0000}"/>
    <cellStyle name="Normal 8 2 3 2" xfId="3938" xr:uid="{00000000-0005-0000-0000-0000620F0000}"/>
    <cellStyle name="Normal 8 2 3 2 2" xfId="3939" xr:uid="{00000000-0005-0000-0000-0000630F0000}"/>
    <cellStyle name="Normal 8 2 3 2 2 2" xfId="3940" xr:uid="{00000000-0005-0000-0000-0000640F0000}"/>
    <cellStyle name="Normal 8 2 3 2 2 2 2" xfId="3941" xr:uid="{00000000-0005-0000-0000-0000650F0000}"/>
    <cellStyle name="Normal 8 2 3 2 2 3" xfId="3942" xr:uid="{00000000-0005-0000-0000-0000660F0000}"/>
    <cellStyle name="Normal 8 2 3 2 3" xfId="3943" xr:uid="{00000000-0005-0000-0000-0000670F0000}"/>
    <cellStyle name="Normal 8 2 3 2 3 2" xfId="3944" xr:uid="{00000000-0005-0000-0000-0000680F0000}"/>
    <cellStyle name="Normal 8 2 3 2 4" xfId="3945" xr:uid="{00000000-0005-0000-0000-0000690F0000}"/>
    <cellStyle name="Normal 8 2 3 3" xfId="3946" xr:uid="{00000000-0005-0000-0000-00006A0F0000}"/>
    <cellStyle name="Normal 8 2 3 3 2" xfId="3947" xr:uid="{00000000-0005-0000-0000-00006B0F0000}"/>
    <cellStyle name="Normal 8 2 3 3 2 2" xfId="3948" xr:uid="{00000000-0005-0000-0000-00006C0F0000}"/>
    <cellStyle name="Normal 8 2 3 3 3" xfId="3949" xr:uid="{00000000-0005-0000-0000-00006D0F0000}"/>
    <cellStyle name="Normal 8 2 3 4" xfId="3950" xr:uid="{00000000-0005-0000-0000-00006E0F0000}"/>
    <cellStyle name="Normal 8 2 3 4 2" xfId="3951" xr:uid="{00000000-0005-0000-0000-00006F0F0000}"/>
    <cellStyle name="Normal 8 2 3 5" xfId="3952" xr:uid="{00000000-0005-0000-0000-0000700F0000}"/>
    <cellStyle name="Normal 8 2 4" xfId="3953" xr:uid="{00000000-0005-0000-0000-0000710F0000}"/>
    <cellStyle name="Normal 8 2 4 2" xfId="3954" xr:uid="{00000000-0005-0000-0000-0000720F0000}"/>
    <cellStyle name="Normal 8 2 4 2 2" xfId="3955" xr:uid="{00000000-0005-0000-0000-0000730F0000}"/>
    <cellStyle name="Normal 8 2 4 2 2 2" xfId="3956" xr:uid="{00000000-0005-0000-0000-0000740F0000}"/>
    <cellStyle name="Normal 8 2 4 2 2 2 2" xfId="3957" xr:uid="{00000000-0005-0000-0000-0000750F0000}"/>
    <cellStyle name="Normal 8 2 4 2 2 3" xfId="3958" xr:uid="{00000000-0005-0000-0000-0000760F0000}"/>
    <cellStyle name="Normal 8 2 4 2 3" xfId="3959" xr:uid="{00000000-0005-0000-0000-0000770F0000}"/>
    <cellStyle name="Normal 8 2 4 2 3 2" xfId="3960" xr:uid="{00000000-0005-0000-0000-0000780F0000}"/>
    <cellStyle name="Normal 8 2 4 2 4" xfId="3961" xr:uid="{00000000-0005-0000-0000-0000790F0000}"/>
    <cellStyle name="Normal 8 2 4 3" xfId="3962" xr:uid="{00000000-0005-0000-0000-00007A0F0000}"/>
    <cellStyle name="Normal 8 2 4 3 2" xfId="3963" xr:uid="{00000000-0005-0000-0000-00007B0F0000}"/>
    <cellStyle name="Normal 8 2 4 3 2 2" xfId="3964" xr:uid="{00000000-0005-0000-0000-00007C0F0000}"/>
    <cellStyle name="Normal 8 2 4 3 3" xfId="3965" xr:uid="{00000000-0005-0000-0000-00007D0F0000}"/>
    <cellStyle name="Normal 8 2 4 4" xfId="3966" xr:uid="{00000000-0005-0000-0000-00007E0F0000}"/>
    <cellStyle name="Normal 8 2 4 4 2" xfId="3967" xr:uid="{00000000-0005-0000-0000-00007F0F0000}"/>
    <cellStyle name="Normal 8 2 4 5" xfId="3968" xr:uid="{00000000-0005-0000-0000-0000800F0000}"/>
    <cellStyle name="Normal 8 2 5" xfId="3969" xr:uid="{00000000-0005-0000-0000-0000810F0000}"/>
    <cellStyle name="Normal 8 2 5 2" xfId="3970" xr:uid="{00000000-0005-0000-0000-0000820F0000}"/>
    <cellStyle name="Normal 8 2 5 2 2" xfId="3971" xr:uid="{00000000-0005-0000-0000-0000830F0000}"/>
    <cellStyle name="Normal 8 2 5 2 2 2" xfId="3972" xr:uid="{00000000-0005-0000-0000-0000840F0000}"/>
    <cellStyle name="Normal 8 2 5 2 3" xfId="3973" xr:uid="{00000000-0005-0000-0000-0000850F0000}"/>
    <cellStyle name="Normal 8 2 5 3" xfId="3974" xr:uid="{00000000-0005-0000-0000-0000860F0000}"/>
    <cellStyle name="Normal 8 2 5 3 2" xfId="3975" xr:uid="{00000000-0005-0000-0000-0000870F0000}"/>
    <cellStyle name="Normal 8 2 5 4" xfId="3976" xr:uid="{00000000-0005-0000-0000-0000880F0000}"/>
    <cellStyle name="Normal 8 2 6" xfId="3977" xr:uid="{00000000-0005-0000-0000-0000890F0000}"/>
    <cellStyle name="Normal 8 2 7" xfId="3978" xr:uid="{00000000-0005-0000-0000-00008A0F0000}"/>
    <cellStyle name="Normal 8 3" xfId="3979" xr:uid="{00000000-0005-0000-0000-00008B0F0000}"/>
    <cellStyle name="Normal 8 3 2" xfId="3980" xr:uid="{00000000-0005-0000-0000-00008C0F0000}"/>
    <cellStyle name="Normal 8 3 2 2" xfId="3981" xr:uid="{00000000-0005-0000-0000-00008D0F0000}"/>
    <cellStyle name="Normal 8 3 2 2 2" xfId="3982" xr:uid="{00000000-0005-0000-0000-00008E0F0000}"/>
    <cellStyle name="Normal 8 3 2 2 2 2" xfId="3983" xr:uid="{00000000-0005-0000-0000-00008F0F0000}"/>
    <cellStyle name="Normal 8 3 2 2 2 2 2" xfId="3984" xr:uid="{00000000-0005-0000-0000-0000900F0000}"/>
    <cellStyle name="Normal 8 3 2 2 2 3" xfId="3985" xr:uid="{00000000-0005-0000-0000-0000910F0000}"/>
    <cellStyle name="Normal 8 3 2 2 3" xfId="3986" xr:uid="{00000000-0005-0000-0000-0000920F0000}"/>
    <cellStyle name="Normal 8 3 2 2 3 2" xfId="3987" xr:uid="{00000000-0005-0000-0000-0000930F0000}"/>
    <cellStyle name="Normal 8 3 2 2 4" xfId="3988" xr:uid="{00000000-0005-0000-0000-0000940F0000}"/>
    <cellStyle name="Normal 8 3 2 3" xfId="3989" xr:uid="{00000000-0005-0000-0000-0000950F0000}"/>
    <cellStyle name="Normal 8 3 2 3 2" xfId="3990" xr:uid="{00000000-0005-0000-0000-0000960F0000}"/>
    <cellStyle name="Normal 8 3 2 3 2 2" xfId="3991" xr:uid="{00000000-0005-0000-0000-0000970F0000}"/>
    <cellStyle name="Normal 8 3 2 3 3" xfId="3992" xr:uid="{00000000-0005-0000-0000-0000980F0000}"/>
    <cellStyle name="Normal 8 3 2 4" xfId="3993" xr:uid="{00000000-0005-0000-0000-0000990F0000}"/>
    <cellStyle name="Normal 8 3 2 4 2" xfId="3994" xr:uid="{00000000-0005-0000-0000-00009A0F0000}"/>
    <cellStyle name="Normal 8 3 2 5" xfId="3995" xr:uid="{00000000-0005-0000-0000-00009B0F0000}"/>
    <cellStyle name="Normal 8 3 3" xfId="3996" xr:uid="{00000000-0005-0000-0000-00009C0F0000}"/>
    <cellStyle name="Normal 8 3 3 2" xfId="3997" xr:uid="{00000000-0005-0000-0000-00009D0F0000}"/>
    <cellStyle name="Normal 8 3 3 2 2" xfId="3998" xr:uid="{00000000-0005-0000-0000-00009E0F0000}"/>
    <cellStyle name="Normal 8 3 3 2 2 2" xfId="3999" xr:uid="{00000000-0005-0000-0000-00009F0F0000}"/>
    <cellStyle name="Normal 8 3 3 2 2 2 2" xfId="4000" xr:uid="{00000000-0005-0000-0000-0000A00F0000}"/>
    <cellStyle name="Normal 8 3 3 2 2 3" xfId="4001" xr:uid="{00000000-0005-0000-0000-0000A10F0000}"/>
    <cellStyle name="Normal 8 3 3 2 3" xfId="4002" xr:uid="{00000000-0005-0000-0000-0000A20F0000}"/>
    <cellStyle name="Normal 8 3 3 2 3 2" xfId="4003" xr:uid="{00000000-0005-0000-0000-0000A30F0000}"/>
    <cellStyle name="Normal 8 3 3 2 4" xfId="4004" xr:uid="{00000000-0005-0000-0000-0000A40F0000}"/>
    <cellStyle name="Normal 8 3 3 3" xfId="4005" xr:uid="{00000000-0005-0000-0000-0000A50F0000}"/>
    <cellStyle name="Normal 8 3 3 3 2" xfId="4006" xr:uid="{00000000-0005-0000-0000-0000A60F0000}"/>
    <cellStyle name="Normal 8 3 3 3 2 2" xfId="4007" xr:uid="{00000000-0005-0000-0000-0000A70F0000}"/>
    <cellStyle name="Normal 8 3 3 3 3" xfId="4008" xr:uid="{00000000-0005-0000-0000-0000A80F0000}"/>
    <cellStyle name="Normal 8 3 3 4" xfId="4009" xr:uid="{00000000-0005-0000-0000-0000A90F0000}"/>
    <cellStyle name="Normal 8 3 3 4 2" xfId="4010" xr:uid="{00000000-0005-0000-0000-0000AA0F0000}"/>
    <cellStyle name="Normal 8 3 3 5" xfId="4011" xr:uid="{00000000-0005-0000-0000-0000AB0F0000}"/>
    <cellStyle name="Normal 8 3 4" xfId="4012" xr:uid="{00000000-0005-0000-0000-0000AC0F0000}"/>
    <cellStyle name="Normal 8 3 4 2" xfId="4013" xr:uid="{00000000-0005-0000-0000-0000AD0F0000}"/>
    <cellStyle name="Normal 8 3 4 2 2" xfId="4014" xr:uid="{00000000-0005-0000-0000-0000AE0F0000}"/>
    <cellStyle name="Normal 8 3 4 2 2 2" xfId="4015" xr:uid="{00000000-0005-0000-0000-0000AF0F0000}"/>
    <cellStyle name="Normal 8 3 4 2 3" xfId="4016" xr:uid="{00000000-0005-0000-0000-0000B00F0000}"/>
    <cellStyle name="Normal 8 3 4 3" xfId="4017" xr:uid="{00000000-0005-0000-0000-0000B10F0000}"/>
    <cellStyle name="Normal 8 3 4 3 2" xfId="4018" xr:uid="{00000000-0005-0000-0000-0000B20F0000}"/>
    <cellStyle name="Normal 8 3 4 4" xfId="4019" xr:uid="{00000000-0005-0000-0000-0000B30F0000}"/>
    <cellStyle name="Normal 8 4" xfId="4020" xr:uid="{00000000-0005-0000-0000-0000B40F0000}"/>
    <cellStyle name="Normal 8 4 2" xfId="4021" xr:uid="{00000000-0005-0000-0000-0000B50F0000}"/>
    <cellStyle name="Normal 8 4 2 2" xfId="4022" xr:uid="{00000000-0005-0000-0000-0000B60F0000}"/>
    <cellStyle name="Normal 8 4 2 2 2" xfId="4023" xr:uid="{00000000-0005-0000-0000-0000B70F0000}"/>
    <cellStyle name="Normal 8 4 2 2 2 2" xfId="4024" xr:uid="{00000000-0005-0000-0000-0000B80F0000}"/>
    <cellStyle name="Normal 8 4 2 2 3" xfId="4025" xr:uid="{00000000-0005-0000-0000-0000B90F0000}"/>
    <cellStyle name="Normal 8 4 2 3" xfId="4026" xr:uid="{00000000-0005-0000-0000-0000BA0F0000}"/>
    <cellStyle name="Normal 8 4 2 3 2" xfId="4027" xr:uid="{00000000-0005-0000-0000-0000BB0F0000}"/>
    <cellStyle name="Normal 8 4 2 4" xfId="4028" xr:uid="{00000000-0005-0000-0000-0000BC0F0000}"/>
    <cellStyle name="Normal 8 4 3" xfId="4029" xr:uid="{00000000-0005-0000-0000-0000BD0F0000}"/>
    <cellStyle name="Normal 8 4 3 2" xfId="4030" xr:uid="{00000000-0005-0000-0000-0000BE0F0000}"/>
    <cellStyle name="Normal 8 4 3 2 2" xfId="4031" xr:uid="{00000000-0005-0000-0000-0000BF0F0000}"/>
    <cellStyle name="Normal 8 4 3 3" xfId="4032" xr:uid="{00000000-0005-0000-0000-0000C00F0000}"/>
    <cellStyle name="Normal 8 4 4" xfId="4033" xr:uid="{00000000-0005-0000-0000-0000C10F0000}"/>
    <cellStyle name="Normal 8 4 4 2" xfId="4034" xr:uid="{00000000-0005-0000-0000-0000C20F0000}"/>
    <cellStyle name="Normal 8 4 5" xfId="4035" xr:uid="{00000000-0005-0000-0000-0000C30F0000}"/>
    <cellStyle name="Normal 8 5" xfId="4036" xr:uid="{00000000-0005-0000-0000-0000C40F0000}"/>
    <cellStyle name="Normal 8 5 2" xfId="4037" xr:uid="{00000000-0005-0000-0000-0000C50F0000}"/>
    <cellStyle name="Normal 8 5 2 2" xfId="4038" xr:uid="{00000000-0005-0000-0000-0000C60F0000}"/>
    <cellStyle name="Normal 8 5 2 2 2" xfId="4039" xr:uid="{00000000-0005-0000-0000-0000C70F0000}"/>
    <cellStyle name="Normal 8 5 2 2 2 2" xfId="4040" xr:uid="{00000000-0005-0000-0000-0000C80F0000}"/>
    <cellStyle name="Normal 8 5 2 2 3" xfId="4041" xr:uid="{00000000-0005-0000-0000-0000C90F0000}"/>
    <cellStyle name="Normal 8 5 2 3" xfId="4042" xr:uid="{00000000-0005-0000-0000-0000CA0F0000}"/>
    <cellStyle name="Normal 8 5 2 3 2" xfId="4043" xr:uid="{00000000-0005-0000-0000-0000CB0F0000}"/>
    <cellStyle name="Normal 8 5 2 4" xfId="4044" xr:uid="{00000000-0005-0000-0000-0000CC0F0000}"/>
    <cellStyle name="Normal 8 5 3" xfId="4045" xr:uid="{00000000-0005-0000-0000-0000CD0F0000}"/>
    <cellStyle name="Normal 8 5 3 2" xfId="4046" xr:uid="{00000000-0005-0000-0000-0000CE0F0000}"/>
    <cellStyle name="Normal 8 5 3 2 2" xfId="4047" xr:uid="{00000000-0005-0000-0000-0000CF0F0000}"/>
    <cellStyle name="Normal 8 5 3 3" xfId="4048" xr:uid="{00000000-0005-0000-0000-0000D00F0000}"/>
    <cellStyle name="Normal 8 5 4" xfId="4049" xr:uid="{00000000-0005-0000-0000-0000D10F0000}"/>
    <cellStyle name="Normal 8 5 4 2" xfId="4050" xr:uid="{00000000-0005-0000-0000-0000D20F0000}"/>
    <cellStyle name="Normal 8 5 5" xfId="4051" xr:uid="{00000000-0005-0000-0000-0000D30F0000}"/>
    <cellStyle name="Normal 8 6" xfId="4052" xr:uid="{00000000-0005-0000-0000-0000D40F0000}"/>
    <cellStyle name="Normal 8 6 2" xfId="4053" xr:uid="{00000000-0005-0000-0000-0000D50F0000}"/>
    <cellStyle name="Normal 8 6 2 2" xfId="4054" xr:uid="{00000000-0005-0000-0000-0000D60F0000}"/>
    <cellStyle name="Normal 8 6 2 2 2" xfId="4055" xr:uid="{00000000-0005-0000-0000-0000D70F0000}"/>
    <cellStyle name="Normal 8 6 2 3" xfId="4056" xr:uid="{00000000-0005-0000-0000-0000D80F0000}"/>
    <cellStyle name="Normal 8 6 3" xfId="4057" xr:uid="{00000000-0005-0000-0000-0000D90F0000}"/>
    <cellStyle name="Normal 8 6 3 2" xfId="4058" xr:uid="{00000000-0005-0000-0000-0000DA0F0000}"/>
    <cellStyle name="Normal 8 6 4" xfId="4059" xr:uid="{00000000-0005-0000-0000-0000DB0F0000}"/>
    <cellStyle name="Normal 8 7" xfId="4060" xr:uid="{00000000-0005-0000-0000-0000DC0F0000}"/>
    <cellStyle name="Normal 8 8" xfId="4061" xr:uid="{00000000-0005-0000-0000-0000DD0F0000}"/>
    <cellStyle name="Normal 80" xfId="4062" xr:uid="{00000000-0005-0000-0000-0000DE0F0000}"/>
    <cellStyle name="Normal 81" xfId="4063" xr:uid="{00000000-0005-0000-0000-0000DF0F0000}"/>
    <cellStyle name="Normal 82" xfId="4064" xr:uid="{00000000-0005-0000-0000-0000E00F0000}"/>
    <cellStyle name="Normal 83" xfId="4065" xr:uid="{00000000-0005-0000-0000-0000E10F0000}"/>
    <cellStyle name="Normal 84" xfId="4066" xr:uid="{00000000-0005-0000-0000-0000E20F0000}"/>
    <cellStyle name="Normal 85" xfId="4067" xr:uid="{00000000-0005-0000-0000-0000E30F0000}"/>
    <cellStyle name="Normal 86" xfId="4068" xr:uid="{00000000-0005-0000-0000-0000E40F0000}"/>
    <cellStyle name="Normal 87" xfId="4069" xr:uid="{00000000-0005-0000-0000-0000E50F0000}"/>
    <cellStyle name="Normal 88" xfId="4070" xr:uid="{00000000-0005-0000-0000-0000E60F0000}"/>
    <cellStyle name="Normal 89" xfId="4071" xr:uid="{00000000-0005-0000-0000-0000E70F0000}"/>
    <cellStyle name="Normal 9" xfId="15" xr:uid="{00000000-0005-0000-0000-0000E80F0000}"/>
    <cellStyle name="Normal 9 2" xfId="4072" xr:uid="{00000000-0005-0000-0000-0000E90F0000}"/>
    <cellStyle name="Normal 9 3" xfId="4073" xr:uid="{00000000-0005-0000-0000-0000EA0F0000}"/>
    <cellStyle name="Normal 90" xfId="4074" xr:uid="{00000000-0005-0000-0000-0000EB0F0000}"/>
    <cellStyle name="Normal 91" xfId="4075" xr:uid="{00000000-0005-0000-0000-0000EC0F0000}"/>
    <cellStyle name="Normal 92" xfId="4076" xr:uid="{00000000-0005-0000-0000-0000ED0F0000}"/>
    <cellStyle name="Normal 93" xfId="4077" xr:uid="{00000000-0005-0000-0000-0000EE0F0000}"/>
    <cellStyle name="Normal 94" xfId="4078" xr:uid="{00000000-0005-0000-0000-0000EF0F0000}"/>
    <cellStyle name="Normal 95" xfId="4079" xr:uid="{00000000-0005-0000-0000-0000F00F0000}"/>
    <cellStyle name="Normal 96" xfId="4080" xr:uid="{00000000-0005-0000-0000-0000F10F0000}"/>
    <cellStyle name="Normal 97" xfId="4081" xr:uid="{00000000-0005-0000-0000-0000F20F0000}"/>
    <cellStyle name="Normal 97 2" xfId="4082" xr:uid="{00000000-0005-0000-0000-0000F30F0000}"/>
    <cellStyle name="Normal 97 2 2" xfId="4083" xr:uid="{00000000-0005-0000-0000-0000F40F0000}"/>
    <cellStyle name="Normal 97 3" xfId="4084" xr:uid="{00000000-0005-0000-0000-0000F50F0000}"/>
    <cellStyle name="Normal 98" xfId="4085" xr:uid="{00000000-0005-0000-0000-0000F60F0000}"/>
    <cellStyle name="Normal 98 2" xfId="4086" xr:uid="{00000000-0005-0000-0000-0000F70F0000}"/>
    <cellStyle name="Normal 98 2 2" xfId="4087" xr:uid="{00000000-0005-0000-0000-0000F80F0000}"/>
    <cellStyle name="Normal 98 3" xfId="4088" xr:uid="{00000000-0005-0000-0000-0000F90F0000}"/>
    <cellStyle name="Normal 99" xfId="4089" xr:uid="{00000000-0005-0000-0000-0000FA0F0000}"/>
    <cellStyle name="Normal 99 2" xfId="4090" xr:uid="{00000000-0005-0000-0000-0000FB0F0000}"/>
    <cellStyle name="Normal 99 2 2" xfId="4091" xr:uid="{00000000-0005-0000-0000-0000FC0F0000}"/>
    <cellStyle name="Normal 99 3" xfId="4092" xr:uid="{00000000-0005-0000-0000-0000FD0F0000}"/>
    <cellStyle name="Note 2" xfId="4093" xr:uid="{00000000-0005-0000-0000-0000FE0F0000}"/>
    <cellStyle name="Note 2 10" xfId="4094" xr:uid="{00000000-0005-0000-0000-0000FF0F0000}"/>
    <cellStyle name="Note 2 10 2" xfId="4095" xr:uid="{00000000-0005-0000-0000-000000100000}"/>
    <cellStyle name="Note 2 10 3" xfId="4096" xr:uid="{00000000-0005-0000-0000-000001100000}"/>
    <cellStyle name="Note 2 11" xfId="4097" xr:uid="{00000000-0005-0000-0000-000002100000}"/>
    <cellStyle name="Note 2 11 2" xfId="4098" xr:uid="{00000000-0005-0000-0000-000003100000}"/>
    <cellStyle name="Note 2 11 3" xfId="4099" xr:uid="{00000000-0005-0000-0000-000004100000}"/>
    <cellStyle name="Note 2 12" xfId="4100" xr:uid="{00000000-0005-0000-0000-000005100000}"/>
    <cellStyle name="Note 2 12 2" xfId="4101" xr:uid="{00000000-0005-0000-0000-000006100000}"/>
    <cellStyle name="Note 2 12 3" xfId="4102" xr:uid="{00000000-0005-0000-0000-000007100000}"/>
    <cellStyle name="Note 2 13" xfId="4103" xr:uid="{00000000-0005-0000-0000-000008100000}"/>
    <cellStyle name="Note 2 13 2" xfId="4104" xr:uid="{00000000-0005-0000-0000-000009100000}"/>
    <cellStyle name="Note 2 13 3" xfId="4105" xr:uid="{00000000-0005-0000-0000-00000A100000}"/>
    <cellStyle name="Note 2 14" xfId="4106" xr:uid="{00000000-0005-0000-0000-00000B100000}"/>
    <cellStyle name="Note 2 14 2" xfId="4107" xr:uid="{00000000-0005-0000-0000-00000C100000}"/>
    <cellStyle name="Note 2 15" xfId="4108" xr:uid="{00000000-0005-0000-0000-00000D100000}"/>
    <cellStyle name="Note 2 15 2" xfId="4109" xr:uid="{00000000-0005-0000-0000-00000E100000}"/>
    <cellStyle name="Note 2 16" xfId="4110" xr:uid="{00000000-0005-0000-0000-00000F100000}"/>
    <cellStyle name="Note 2 17" xfId="4111" xr:uid="{00000000-0005-0000-0000-000010100000}"/>
    <cellStyle name="Note 2 2" xfId="4112" xr:uid="{00000000-0005-0000-0000-000011100000}"/>
    <cellStyle name="Note 2 2 10" xfId="4113" xr:uid="{00000000-0005-0000-0000-000012100000}"/>
    <cellStyle name="Note 2 2 10 2" xfId="4114" xr:uid="{00000000-0005-0000-0000-000013100000}"/>
    <cellStyle name="Note 2 2 10 3" xfId="4115" xr:uid="{00000000-0005-0000-0000-000014100000}"/>
    <cellStyle name="Note 2 2 11" xfId="4116" xr:uid="{00000000-0005-0000-0000-000015100000}"/>
    <cellStyle name="Note 2 2 11 2" xfId="4117" xr:uid="{00000000-0005-0000-0000-000016100000}"/>
    <cellStyle name="Note 2 2 11 3" xfId="4118" xr:uid="{00000000-0005-0000-0000-000017100000}"/>
    <cellStyle name="Note 2 2 12" xfId="4119" xr:uid="{00000000-0005-0000-0000-000018100000}"/>
    <cellStyle name="Note 2 2 12 2" xfId="4120" xr:uid="{00000000-0005-0000-0000-000019100000}"/>
    <cellStyle name="Note 2 2 12 3" xfId="4121" xr:uid="{00000000-0005-0000-0000-00001A100000}"/>
    <cellStyle name="Note 2 2 13" xfId="4122" xr:uid="{00000000-0005-0000-0000-00001B100000}"/>
    <cellStyle name="Note 2 2 13 2" xfId="4123" xr:uid="{00000000-0005-0000-0000-00001C100000}"/>
    <cellStyle name="Note 2 2 14" xfId="4124" xr:uid="{00000000-0005-0000-0000-00001D100000}"/>
    <cellStyle name="Note 2 2 14 2" xfId="4125" xr:uid="{00000000-0005-0000-0000-00001E100000}"/>
    <cellStyle name="Note 2 2 15" xfId="4126" xr:uid="{00000000-0005-0000-0000-00001F100000}"/>
    <cellStyle name="Note 2 2 16" xfId="4127" xr:uid="{00000000-0005-0000-0000-000020100000}"/>
    <cellStyle name="Note 2 2 2" xfId="4128" xr:uid="{00000000-0005-0000-0000-000021100000}"/>
    <cellStyle name="Note 2 2 2 2" xfId="4129" xr:uid="{00000000-0005-0000-0000-000022100000}"/>
    <cellStyle name="Note 2 2 2 2 2" xfId="4130" xr:uid="{00000000-0005-0000-0000-000023100000}"/>
    <cellStyle name="Note 2 2 2 2 3" xfId="4131" xr:uid="{00000000-0005-0000-0000-000024100000}"/>
    <cellStyle name="Note 2 2 2 2 4" xfId="4132" xr:uid="{00000000-0005-0000-0000-000025100000}"/>
    <cellStyle name="Note 2 2 2 3" xfId="4133" xr:uid="{00000000-0005-0000-0000-000026100000}"/>
    <cellStyle name="Note 2 2 2 4" xfId="4134" xr:uid="{00000000-0005-0000-0000-000027100000}"/>
    <cellStyle name="Note 2 2 2 5" xfId="4135" xr:uid="{00000000-0005-0000-0000-000028100000}"/>
    <cellStyle name="Note 2 2 2 6" xfId="4136" xr:uid="{00000000-0005-0000-0000-000029100000}"/>
    <cellStyle name="Note 2 2 2 7" xfId="4137" xr:uid="{00000000-0005-0000-0000-00002A100000}"/>
    <cellStyle name="Note 2 2 2 8" xfId="4138" xr:uid="{00000000-0005-0000-0000-00002B100000}"/>
    <cellStyle name="Note 2 2 3" xfId="4139" xr:uid="{00000000-0005-0000-0000-00002C100000}"/>
    <cellStyle name="Note 2 2 3 2" xfId="4140" xr:uid="{00000000-0005-0000-0000-00002D100000}"/>
    <cellStyle name="Note 2 2 3 3" xfId="4141" xr:uid="{00000000-0005-0000-0000-00002E100000}"/>
    <cellStyle name="Note 2 2 4" xfId="4142" xr:uid="{00000000-0005-0000-0000-00002F100000}"/>
    <cellStyle name="Note 2 2 4 2" xfId="4143" xr:uid="{00000000-0005-0000-0000-000030100000}"/>
    <cellStyle name="Note 2 2 4 3" xfId="4144" xr:uid="{00000000-0005-0000-0000-000031100000}"/>
    <cellStyle name="Note 2 2 5" xfId="4145" xr:uid="{00000000-0005-0000-0000-000032100000}"/>
    <cellStyle name="Note 2 2 5 2" xfId="4146" xr:uid="{00000000-0005-0000-0000-000033100000}"/>
    <cellStyle name="Note 2 2 5 3" xfId="4147" xr:uid="{00000000-0005-0000-0000-000034100000}"/>
    <cellStyle name="Note 2 2 6" xfId="4148" xr:uid="{00000000-0005-0000-0000-000035100000}"/>
    <cellStyle name="Note 2 2 6 2" xfId="4149" xr:uid="{00000000-0005-0000-0000-000036100000}"/>
    <cellStyle name="Note 2 2 6 3" xfId="4150" xr:uid="{00000000-0005-0000-0000-000037100000}"/>
    <cellStyle name="Note 2 2 7" xfId="4151" xr:uid="{00000000-0005-0000-0000-000038100000}"/>
    <cellStyle name="Note 2 2 7 2" xfId="4152" xr:uid="{00000000-0005-0000-0000-000039100000}"/>
    <cellStyle name="Note 2 2 7 3" xfId="4153" xr:uid="{00000000-0005-0000-0000-00003A100000}"/>
    <cellStyle name="Note 2 2 8" xfId="4154" xr:uid="{00000000-0005-0000-0000-00003B100000}"/>
    <cellStyle name="Note 2 2 8 2" xfId="4155" xr:uid="{00000000-0005-0000-0000-00003C100000}"/>
    <cellStyle name="Note 2 2 8 3" xfId="4156" xr:uid="{00000000-0005-0000-0000-00003D100000}"/>
    <cellStyle name="Note 2 2 9" xfId="4157" xr:uid="{00000000-0005-0000-0000-00003E100000}"/>
    <cellStyle name="Note 2 2 9 2" xfId="4158" xr:uid="{00000000-0005-0000-0000-00003F100000}"/>
    <cellStyle name="Note 2 2 9 3" xfId="4159" xr:uid="{00000000-0005-0000-0000-000040100000}"/>
    <cellStyle name="Note 2 3" xfId="4160" xr:uid="{00000000-0005-0000-0000-000041100000}"/>
    <cellStyle name="Note 2 3 2" xfId="4161" xr:uid="{00000000-0005-0000-0000-000042100000}"/>
    <cellStyle name="Note 2 3 2 2" xfId="4162" xr:uid="{00000000-0005-0000-0000-000043100000}"/>
    <cellStyle name="Note 2 3 2 3" xfId="4163" xr:uid="{00000000-0005-0000-0000-000044100000}"/>
    <cellStyle name="Note 2 3 2 4" xfId="4164" xr:uid="{00000000-0005-0000-0000-000045100000}"/>
    <cellStyle name="Note 2 3 3" xfId="4165" xr:uid="{00000000-0005-0000-0000-000046100000}"/>
    <cellStyle name="Note 2 3 4" xfId="4166" xr:uid="{00000000-0005-0000-0000-000047100000}"/>
    <cellStyle name="Note 2 3 5" xfId="4167" xr:uid="{00000000-0005-0000-0000-000048100000}"/>
    <cellStyle name="Note 2 3 6" xfId="4168" xr:uid="{00000000-0005-0000-0000-000049100000}"/>
    <cellStyle name="Note 2 3 7" xfId="4169" xr:uid="{00000000-0005-0000-0000-00004A100000}"/>
    <cellStyle name="Note 2 3 8" xfId="4170" xr:uid="{00000000-0005-0000-0000-00004B100000}"/>
    <cellStyle name="Note 2 4" xfId="4171" xr:uid="{00000000-0005-0000-0000-00004C100000}"/>
    <cellStyle name="Note 2 4 2" xfId="4172" xr:uid="{00000000-0005-0000-0000-00004D100000}"/>
    <cellStyle name="Note 2 4 3" xfId="4173" xr:uid="{00000000-0005-0000-0000-00004E100000}"/>
    <cellStyle name="Note 2 5" xfId="4174" xr:uid="{00000000-0005-0000-0000-00004F100000}"/>
    <cellStyle name="Note 2 5 2" xfId="4175" xr:uid="{00000000-0005-0000-0000-000050100000}"/>
    <cellStyle name="Note 2 5 3" xfId="4176" xr:uid="{00000000-0005-0000-0000-000051100000}"/>
    <cellStyle name="Note 2 6" xfId="4177" xr:uid="{00000000-0005-0000-0000-000052100000}"/>
    <cellStyle name="Note 2 6 2" xfId="4178" xr:uid="{00000000-0005-0000-0000-000053100000}"/>
    <cellStyle name="Note 2 6 3" xfId="4179" xr:uid="{00000000-0005-0000-0000-000054100000}"/>
    <cellStyle name="Note 2 7" xfId="4180" xr:uid="{00000000-0005-0000-0000-000055100000}"/>
    <cellStyle name="Note 2 7 2" xfId="4181" xr:uid="{00000000-0005-0000-0000-000056100000}"/>
    <cellStyle name="Note 2 7 3" xfId="4182" xr:uid="{00000000-0005-0000-0000-000057100000}"/>
    <cellStyle name="Note 2 8" xfId="4183" xr:uid="{00000000-0005-0000-0000-000058100000}"/>
    <cellStyle name="Note 2 8 2" xfId="4184" xr:uid="{00000000-0005-0000-0000-000059100000}"/>
    <cellStyle name="Note 2 8 3" xfId="4185" xr:uid="{00000000-0005-0000-0000-00005A100000}"/>
    <cellStyle name="Note 2 9" xfId="4186" xr:uid="{00000000-0005-0000-0000-00005B100000}"/>
    <cellStyle name="Note 2 9 2" xfId="4187" xr:uid="{00000000-0005-0000-0000-00005C100000}"/>
    <cellStyle name="Note 2 9 3" xfId="4188" xr:uid="{00000000-0005-0000-0000-00005D100000}"/>
    <cellStyle name="Note 3" xfId="4189" xr:uid="{00000000-0005-0000-0000-00005E100000}"/>
    <cellStyle name="Note 3 10" xfId="4190" xr:uid="{00000000-0005-0000-0000-00005F100000}"/>
    <cellStyle name="Note 3 10 2" xfId="4191" xr:uid="{00000000-0005-0000-0000-000060100000}"/>
    <cellStyle name="Note 3 10 3" xfId="4192" xr:uid="{00000000-0005-0000-0000-000061100000}"/>
    <cellStyle name="Note 3 11" xfId="4193" xr:uid="{00000000-0005-0000-0000-000062100000}"/>
    <cellStyle name="Note 3 11 2" xfId="4194" xr:uid="{00000000-0005-0000-0000-000063100000}"/>
    <cellStyle name="Note 3 11 3" xfId="4195" xr:uid="{00000000-0005-0000-0000-000064100000}"/>
    <cellStyle name="Note 3 12" xfId="4196" xr:uid="{00000000-0005-0000-0000-000065100000}"/>
    <cellStyle name="Note 3 12 2" xfId="4197" xr:uid="{00000000-0005-0000-0000-000066100000}"/>
    <cellStyle name="Note 3 12 3" xfId="4198" xr:uid="{00000000-0005-0000-0000-000067100000}"/>
    <cellStyle name="Note 3 13" xfId="4199" xr:uid="{00000000-0005-0000-0000-000068100000}"/>
    <cellStyle name="Note 3 13 2" xfId="4200" xr:uid="{00000000-0005-0000-0000-000069100000}"/>
    <cellStyle name="Note 3 13 3" xfId="4201" xr:uid="{00000000-0005-0000-0000-00006A100000}"/>
    <cellStyle name="Note 3 14" xfId="4202" xr:uid="{00000000-0005-0000-0000-00006B100000}"/>
    <cellStyle name="Note 3 14 2" xfId="4203" xr:uid="{00000000-0005-0000-0000-00006C100000}"/>
    <cellStyle name="Note 3 15" xfId="4204" xr:uid="{00000000-0005-0000-0000-00006D100000}"/>
    <cellStyle name="Note 3 15 2" xfId="4205" xr:uid="{00000000-0005-0000-0000-00006E100000}"/>
    <cellStyle name="Note 3 16" xfId="4206" xr:uid="{00000000-0005-0000-0000-00006F100000}"/>
    <cellStyle name="Note 3 17" xfId="4207" xr:uid="{00000000-0005-0000-0000-000070100000}"/>
    <cellStyle name="Note 3 2" xfId="4208" xr:uid="{00000000-0005-0000-0000-000071100000}"/>
    <cellStyle name="Note 3 2 10" xfId="4209" xr:uid="{00000000-0005-0000-0000-000072100000}"/>
    <cellStyle name="Note 3 2 10 2" xfId="4210" xr:uid="{00000000-0005-0000-0000-000073100000}"/>
    <cellStyle name="Note 3 2 10 3" xfId="4211" xr:uid="{00000000-0005-0000-0000-000074100000}"/>
    <cellStyle name="Note 3 2 11" xfId="4212" xr:uid="{00000000-0005-0000-0000-000075100000}"/>
    <cellStyle name="Note 3 2 11 2" xfId="4213" xr:uid="{00000000-0005-0000-0000-000076100000}"/>
    <cellStyle name="Note 3 2 11 3" xfId="4214" xr:uid="{00000000-0005-0000-0000-000077100000}"/>
    <cellStyle name="Note 3 2 12" xfId="4215" xr:uid="{00000000-0005-0000-0000-000078100000}"/>
    <cellStyle name="Note 3 2 12 2" xfId="4216" xr:uid="{00000000-0005-0000-0000-000079100000}"/>
    <cellStyle name="Note 3 2 12 3" xfId="4217" xr:uid="{00000000-0005-0000-0000-00007A100000}"/>
    <cellStyle name="Note 3 2 13" xfId="4218" xr:uid="{00000000-0005-0000-0000-00007B100000}"/>
    <cellStyle name="Note 3 2 13 2" xfId="4219" xr:uid="{00000000-0005-0000-0000-00007C100000}"/>
    <cellStyle name="Note 3 2 14" xfId="4220" xr:uid="{00000000-0005-0000-0000-00007D100000}"/>
    <cellStyle name="Note 3 2 14 2" xfId="4221" xr:uid="{00000000-0005-0000-0000-00007E100000}"/>
    <cellStyle name="Note 3 2 15" xfId="4222" xr:uid="{00000000-0005-0000-0000-00007F100000}"/>
    <cellStyle name="Note 3 2 16" xfId="4223" xr:uid="{00000000-0005-0000-0000-000080100000}"/>
    <cellStyle name="Note 3 2 2" xfId="4224" xr:uid="{00000000-0005-0000-0000-000081100000}"/>
    <cellStyle name="Note 3 2 2 2" xfId="4225" xr:uid="{00000000-0005-0000-0000-000082100000}"/>
    <cellStyle name="Note 3 2 2 2 2" xfId="4226" xr:uid="{00000000-0005-0000-0000-000083100000}"/>
    <cellStyle name="Note 3 2 2 2 3" xfId="4227" xr:uid="{00000000-0005-0000-0000-000084100000}"/>
    <cellStyle name="Note 3 2 2 2 4" xfId="4228" xr:uid="{00000000-0005-0000-0000-000085100000}"/>
    <cellStyle name="Note 3 2 2 3" xfId="4229" xr:uid="{00000000-0005-0000-0000-000086100000}"/>
    <cellStyle name="Note 3 2 2 4" xfId="4230" xr:uid="{00000000-0005-0000-0000-000087100000}"/>
    <cellStyle name="Note 3 2 2 5" xfId="4231" xr:uid="{00000000-0005-0000-0000-000088100000}"/>
    <cellStyle name="Note 3 2 2 6" xfId="4232" xr:uid="{00000000-0005-0000-0000-000089100000}"/>
    <cellStyle name="Note 3 2 2 7" xfId="4233" xr:uid="{00000000-0005-0000-0000-00008A100000}"/>
    <cellStyle name="Note 3 2 2 8" xfId="4234" xr:uid="{00000000-0005-0000-0000-00008B100000}"/>
    <cellStyle name="Note 3 2 3" xfId="4235" xr:uid="{00000000-0005-0000-0000-00008C100000}"/>
    <cellStyle name="Note 3 2 3 2" xfId="4236" xr:uid="{00000000-0005-0000-0000-00008D100000}"/>
    <cellStyle name="Note 3 2 3 3" xfId="4237" xr:uid="{00000000-0005-0000-0000-00008E100000}"/>
    <cellStyle name="Note 3 2 4" xfId="4238" xr:uid="{00000000-0005-0000-0000-00008F100000}"/>
    <cellStyle name="Note 3 2 4 2" xfId="4239" xr:uid="{00000000-0005-0000-0000-000090100000}"/>
    <cellStyle name="Note 3 2 4 3" xfId="4240" xr:uid="{00000000-0005-0000-0000-000091100000}"/>
    <cellStyle name="Note 3 2 5" xfId="4241" xr:uid="{00000000-0005-0000-0000-000092100000}"/>
    <cellStyle name="Note 3 2 5 2" xfId="4242" xr:uid="{00000000-0005-0000-0000-000093100000}"/>
    <cellStyle name="Note 3 2 5 3" xfId="4243" xr:uid="{00000000-0005-0000-0000-000094100000}"/>
    <cellStyle name="Note 3 2 6" xfId="4244" xr:uid="{00000000-0005-0000-0000-000095100000}"/>
    <cellStyle name="Note 3 2 6 2" xfId="4245" xr:uid="{00000000-0005-0000-0000-000096100000}"/>
    <cellStyle name="Note 3 2 6 3" xfId="4246" xr:uid="{00000000-0005-0000-0000-000097100000}"/>
    <cellStyle name="Note 3 2 7" xfId="4247" xr:uid="{00000000-0005-0000-0000-000098100000}"/>
    <cellStyle name="Note 3 2 7 2" xfId="4248" xr:uid="{00000000-0005-0000-0000-000099100000}"/>
    <cellStyle name="Note 3 2 7 3" xfId="4249" xr:uid="{00000000-0005-0000-0000-00009A100000}"/>
    <cellStyle name="Note 3 2 8" xfId="4250" xr:uid="{00000000-0005-0000-0000-00009B100000}"/>
    <cellStyle name="Note 3 2 8 2" xfId="4251" xr:uid="{00000000-0005-0000-0000-00009C100000}"/>
    <cellStyle name="Note 3 2 8 3" xfId="4252" xr:uid="{00000000-0005-0000-0000-00009D100000}"/>
    <cellStyle name="Note 3 2 9" xfId="4253" xr:uid="{00000000-0005-0000-0000-00009E100000}"/>
    <cellStyle name="Note 3 2 9 2" xfId="4254" xr:uid="{00000000-0005-0000-0000-00009F100000}"/>
    <cellStyle name="Note 3 2 9 3" xfId="4255" xr:uid="{00000000-0005-0000-0000-0000A0100000}"/>
    <cellStyle name="Note 3 3" xfId="4256" xr:uid="{00000000-0005-0000-0000-0000A1100000}"/>
    <cellStyle name="Note 3 3 2" xfId="4257" xr:uid="{00000000-0005-0000-0000-0000A2100000}"/>
    <cellStyle name="Note 3 3 2 2" xfId="4258" xr:uid="{00000000-0005-0000-0000-0000A3100000}"/>
    <cellStyle name="Note 3 3 2 3" xfId="4259" xr:uid="{00000000-0005-0000-0000-0000A4100000}"/>
    <cellStyle name="Note 3 3 2 4" xfId="4260" xr:uid="{00000000-0005-0000-0000-0000A5100000}"/>
    <cellStyle name="Note 3 3 3" xfId="4261" xr:uid="{00000000-0005-0000-0000-0000A6100000}"/>
    <cellStyle name="Note 3 3 4" xfId="4262" xr:uid="{00000000-0005-0000-0000-0000A7100000}"/>
    <cellStyle name="Note 3 3 5" xfId="4263" xr:uid="{00000000-0005-0000-0000-0000A8100000}"/>
    <cellStyle name="Note 3 3 6" xfId="4264" xr:uid="{00000000-0005-0000-0000-0000A9100000}"/>
    <cellStyle name="Note 3 3 7" xfId="4265" xr:uid="{00000000-0005-0000-0000-0000AA100000}"/>
    <cellStyle name="Note 3 3 8" xfId="4266" xr:uid="{00000000-0005-0000-0000-0000AB100000}"/>
    <cellStyle name="Note 3 4" xfId="4267" xr:uid="{00000000-0005-0000-0000-0000AC100000}"/>
    <cellStyle name="Note 3 4 2" xfId="4268" xr:uid="{00000000-0005-0000-0000-0000AD100000}"/>
    <cellStyle name="Note 3 4 3" xfId="4269" xr:uid="{00000000-0005-0000-0000-0000AE100000}"/>
    <cellStyle name="Note 3 5" xfId="4270" xr:uid="{00000000-0005-0000-0000-0000AF100000}"/>
    <cellStyle name="Note 3 5 2" xfId="4271" xr:uid="{00000000-0005-0000-0000-0000B0100000}"/>
    <cellStyle name="Note 3 5 3" xfId="4272" xr:uid="{00000000-0005-0000-0000-0000B1100000}"/>
    <cellStyle name="Note 3 6" xfId="4273" xr:uid="{00000000-0005-0000-0000-0000B2100000}"/>
    <cellStyle name="Note 3 6 2" xfId="4274" xr:uid="{00000000-0005-0000-0000-0000B3100000}"/>
    <cellStyle name="Note 3 6 3" xfId="4275" xr:uid="{00000000-0005-0000-0000-0000B4100000}"/>
    <cellStyle name="Note 3 7" xfId="4276" xr:uid="{00000000-0005-0000-0000-0000B5100000}"/>
    <cellStyle name="Note 3 7 2" xfId="4277" xr:uid="{00000000-0005-0000-0000-0000B6100000}"/>
    <cellStyle name="Note 3 7 3" xfId="4278" xr:uid="{00000000-0005-0000-0000-0000B7100000}"/>
    <cellStyle name="Note 3 8" xfId="4279" xr:uid="{00000000-0005-0000-0000-0000B8100000}"/>
    <cellStyle name="Note 3 8 2" xfId="4280" xr:uid="{00000000-0005-0000-0000-0000B9100000}"/>
    <cellStyle name="Note 3 8 3" xfId="4281" xr:uid="{00000000-0005-0000-0000-0000BA100000}"/>
    <cellStyle name="Note 3 9" xfId="4282" xr:uid="{00000000-0005-0000-0000-0000BB100000}"/>
    <cellStyle name="Note 3 9 2" xfId="4283" xr:uid="{00000000-0005-0000-0000-0000BC100000}"/>
    <cellStyle name="Note 3 9 3" xfId="4284" xr:uid="{00000000-0005-0000-0000-0000BD100000}"/>
    <cellStyle name="Note 4" xfId="4285" xr:uid="{00000000-0005-0000-0000-0000BE100000}"/>
    <cellStyle name="Note 4 10" xfId="4286" xr:uid="{00000000-0005-0000-0000-0000BF100000}"/>
    <cellStyle name="Note 4 10 2" xfId="4287" xr:uid="{00000000-0005-0000-0000-0000C0100000}"/>
    <cellStyle name="Note 4 10 3" xfId="4288" xr:uid="{00000000-0005-0000-0000-0000C1100000}"/>
    <cellStyle name="Note 4 11" xfId="4289" xr:uid="{00000000-0005-0000-0000-0000C2100000}"/>
    <cellStyle name="Note 4 11 2" xfId="4290" xr:uid="{00000000-0005-0000-0000-0000C3100000}"/>
    <cellStyle name="Note 4 11 3" xfId="4291" xr:uid="{00000000-0005-0000-0000-0000C4100000}"/>
    <cellStyle name="Note 4 12" xfId="4292" xr:uid="{00000000-0005-0000-0000-0000C5100000}"/>
    <cellStyle name="Note 4 12 2" xfId="4293" xr:uid="{00000000-0005-0000-0000-0000C6100000}"/>
    <cellStyle name="Note 4 12 3" xfId="4294" xr:uid="{00000000-0005-0000-0000-0000C7100000}"/>
    <cellStyle name="Note 4 13" xfId="4295" xr:uid="{00000000-0005-0000-0000-0000C8100000}"/>
    <cellStyle name="Note 4 13 2" xfId="4296" xr:uid="{00000000-0005-0000-0000-0000C9100000}"/>
    <cellStyle name="Note 4 13 3" xfId="4297" xr:uid="{00000000-0005-0000-0000-0000CA100000}"/>
    <cellStyle name="Note 4 14" xfId="4298" xr:uid="{00000000-0005-0000-0000-0000CB100000}"/>
    <cellStyle name="Note 4 14 2" xfId="4299" xr:uid="{00000000-0005-0000-0000-0000CC100000}"/>
    <cellStyle name="Note 4 15" xfId="4300" xr:uid="{00000000-0005-0000-0000-0000CD100000}"/>
    <cellStyle name="Note 4 15 2" xfId="4301" xr:uid="{00000000-0005-0000-0000-0000CE100000}"/>
    <cellStyle name="Note 4 16" xfId="4302" xr:uid="{00000000-0005-0000-0000-0000CF100000}"/>
    <cellStyle name="Note 4 17" xfId="4303" xr:uid="{00000000-0005-0000-0000-0000D0100000}"/>
    <cellStyle name="Note 4 2" xfId="4304" xr:uid="{00000000-0005-0000-0000-0000D1100000}"/>
    <cellStyle name="Note 4 2 10" xfId="4305" xr:uid="{00000000-0005-0000-0000-0000D2100000}"/>
    <cellStyle name="Note 4 2 10 2" xfId="4306" xr:uid="{00000000-0005-0000-0000-0000D3100000}"/>
    <cellStyle name="Note 4 2 10 3" xfId="4307" xr:uid="{00000000-0005-0000-0000-0000D4100000}"/>
    <cellStyle name="Note 4 2 11" xfId="4308" xr:uid="{00000000-0005-0000-0000-0000D5100000}"/>
    <cellStyle name="Note 4 2 11 2" xfId="4309" xr:uid="{00000000-0005-0000-0000-0000D6100000}"/>
    <cellStyle name="Note 4 2 11 3" xfId="4310" xr:uid="{00000000-0005-0000-0000-0000D7100000}"/>
    <cellStyle name="Note 4 2 12" xfId="4311" xr:uid="{00000000-0005-0000-0000-0000D8100000}"/>
    <cellStyle name="Note 4 2 12 2" xfId="4312" xr:uid="{00000000-0005-0000-0000-0000D9100000}"/>
    <cellStyle name="Note 4 2 12 3" xfId="4313" xr:uid="{00000000-0005-0000-0000-0000DA100000}"/>
    <cellStyle name="Note 4 2 13" xfId="4314" xr:uid="{00000000-0005-0000-0000-0000DB100000}"/>
    <cellStyle name="Note 4 2 13 2" xfId="4315" xr:uid="{00000000-0005-0000-0000-0000DC100000}"/>
    <cellStyle name="Note 4 2 14" xfId="4316" xr:uid="{00000000-0005-0000-0000-0000DD100000}"/>
    <cellStyle name="Note 4 2 14 2" xfId="4317" xr:uid="{00000000-0005-0000-0000-0000DE100000}"/>
    <cellStyle name="Note 4 2 15" xfId="4318" xr:uid="{00000000-0005-0000-0000-0000DF100000}"/>
    <cellStyle name="Note 4 2 16" xfId="4319" xr:uid="{00000000-0005-0000-0000-0000E0100000}"/>
    <cellStyle name="Note 4 2 2" xfId="4320" xr:uid="{00000000-0005-0000-0000-0000E1100000}"/>
    <cellStyle name="Note 4 2 2 2" xfId="4321" xr:uid="{00000000-0005-0000-0000-0000E2100000}"/>
    <cellStyle name="Note 4 2 2 2 2" xfId="4322" xr:uid="{00000000-0005-0000-0000-0000E3100000}"/>
    <cellStyle name="Note 4 2 2 2 3" xfId="4323" xr:uid="{00000000-0005-0000-0000-0000E4100000}"/>
    <cellStyle name="Note 4 2 2 2 4" xfId="4324" xr:uid="{00000000-0005-0000-0000-0000E5100000}"/>
    <cellStyle name="Note 4 2 2 3" xfId="4325" xr:uid="{00000000-0005-0000-0000-0000E6100000}"/>
    <cellStyle name="Note 4 2 2 4" xfId="4326" xr:uid="{00000000-0005-0000-0000-0000E7100000}"/>
    <cellStyle name="Note 4 2 2 5" xfId="4327" xr:uid="{00000000-0005-0000-0000-0000E8100000}"/>
    <cellStyle name="Note 4 2 2 6" xfId="4328" xr:uid="{00000000-0005-0000-0000-0000E9100000}"/>
    <cellStyle name="Note 4 2 2 7" xfId="4329" xr:uid="{00000000-0005-0000-0000-0000EA100000}"/>
    <cellStyle name="Note 4 2 2 8" xfId="4330" xr:uid="{00000000-0005-0000-0000-0000EB100000}"/>
    <cellStyle name="Note 4 2 3" xfId="4331" xr:uid="{00000000-0005-0000-0000-0000EC100000}"/>
    <cellStyle name="Note 4 2 3 2" xfId="4332" xr:uid="{00000000-0005-0000-0000-0000ED100000}"/>
    <cellStyle name="Note 4 2 3 3" xfId="4333" xr:uid="{00000000-0005-0000-0000-0000EE100000}"/>
    <cellStyle name="Note 4 2 4" xfId="4334" xr:uid="{00000000-0005-0000-0000-0000EF100000}"/>
    <cellStyle name="Note 4 2 4 2" xfId="4335" xr:uid="{00000000-0005-0000-0000-0000F0100000}"/>
    <cellStyle name="Note 4 2 4 3" xfId="4336" xr:uid="{00000000-0005-0000-0000-0000F1100000}"/>
    <cellStyle name="Note 4 2 5" xfId="4337" xr:uid="{00000000-0005-0000-0000-0000F2100000}"/>
    <cellStyle name="Note 4 2 5 2" xfId="4338" xr:uid="{00000000-0005-0000-0000-0000F3100000}"/>
    <cellStyle name="Note 4 2 5 3" xfId="4339" xr:uid="{00000000-0005-0000-0000-0000F4100000}"/>
    <cellStyle name="Note 4 2 6" xfId="4340" xr:uid="{00000000-0005-0000-0000-0000F5100000}"/>
    <cellStyle name="Note 4 2 6 2" xfId="4341" xr:uid="{00000000-0005-0000-0000-0000F6100000}"/>
    <cellStyle name="Note 4 2 6 3" xfId="4342" xr:uid="{00000000-0005-0000-0000-0000F7100000}"/>
    <cellStyle name="Note 4 2 7" xfId="4343" xr:uid="{00000000-0005-0000-0000-0000F8100000}"/>
    <cellStyle name="Note 4 2 7 2" xfId="4344" xr:uid="{00000000-0005-0000-0000-0000F9100000}"/>
    <cellStyle name="Note 4 2 7 3" xfId="4345" xr:uid="{00000000-0005-0000-0000-0000FA100000}"/>
    <cellStyle name="Note 4 2 8" xfId="4346" xr:uid="{00000000-0005-0000-0000-0000FB100000}"/>
    <cellStyle name="Note 4 2 8 2" xfId="4347" xr:uid="{00000000-0005-0000-0000-0000FC100000}"/>
    <cellStyle name="Note 4 2 8 3" xfId="4348" xr:uid="{00000000-0005-0000-0000-0000FD100000}"/>
    <cellStyle name="Note 4 2 9" xfId="4349" xr:uid="{00000000-0005-0000-0000-0000FE100000}"/>
    <cellStyle name="Note 4 2 9 2" xfId="4350" xr:uid="{00000000-0005-0000-0000-0000FF100000}"/>
    <cellStyle name="Note 4 2 9 3" xfId="4351" xr:uid="{00000000-0005-0000-0000-000000110000}"/>
    <cellStyle name="Note 4 3" xfId="4352" xr:uid="{00000000-0005-0000-0000-000001110000}"/>
    <cellStyle name="Note 4 3 2" xfId="4353" xr:uid="{00000000-0005-0000-0000-000002110000}"/>
    <cellStyle name="Note 4 3 2 2" xfId="4354" xr:uid="{00000000-0005-0000-0000-000003110000}"/>
    <cellStyle name="Note 4 3 2 3" xfId="4355" xr:uid="{00000000-0005-0000-0000-000004110000}"/>
    <cellStyle name="Note 4 3 2 4" xfId="4356" xr:uid="{00000000-0005-0000-0000-000005110000}"/>
    <cellStyle name="Note 4 3 3" xfId="4357" xr:uid="{00000000-0005-0000-0000-000006110000}"/>
    <cellStyle name="Note 4 3 4" xfId="4358" xr:uid="{00000000-0005-0000-0000-000007110000}"/>
    <cellStyle name="Note 4 3 5" xfId="4359" xr:uid="{00000000-0005-0000-0000-000008110000}"/>
    <cellStyle name="Note 4 3 6" xfId="4360" xr:uid="{00000000-0005-0000-0000-000009110000}"/>
    <cellStyle name="Note 4 3 7" xfId="4361" xr:uid="{00000000-0005-0000-0000-00000A110000}"/>
    <cellStyle name="Note 4 3 8" xfId="4362" xr:uid="{00000000-0005-0000-0000-00000B110000}"/>
    <cellStyle name="Note 4 4" xfId="4363" xr:uid="{00000000-0005-0000-0000-00000C110000}"/>
    <cellStyle name="Note 4 4 2" xfId="4364" xr:uid="{00000000-0005-0000-0000-00000D110000}"/>
    <cellStyle name="Note 4 4 3" xfId="4365" xr:uid="{00000000-0005-0000-0000-00000E110000}"/>
    <cellStyle name="Note 4 5" xfId="4366" xr:uid="{00000000-0005-0000-0000-00000F110000}"/>
    <cellStyle name="Note 4 5 2" xfId="4367" xr:uid="{00000000-0005-0000-0000-000010110000}"/>
    <cellStyle name="Note 4 5 3" xfId="4368" xr:uid="{00000000-0005-0000-0000-000011110000}"/>
    <cellStyle name="Note 4 6" xfId="4369" xr:uid="{00000000-0005-0000-0000-000012110000}"/>
    <cellStyle name="Note 4 6 2" xfId="4370" xr:uid="{00000000-0005-0000-0000-000013110000}"/>
    <cellStyle name="Note 4 6 3" xfId="4371" xr:uid="{00000000-0005-0000-0000-000014110000}"/>
    <cellStyle name="Note 4 7" xfId="4372" xr:uid="{00000000-0005-0000-0000-000015110000}"/>
    <cellStyle name="Note 4 7 2" xfId="4373" xr:uid="{00000000-0005-0000-0000-000016110000}"/>
    <cellStyle name="Note 4 7 3" xfId="4374" xr:uid="{00000000-0005-0000-0000-000017110000}"/>
    <cellStyle name="Note 4 8" xfId="4375" xr:uid="{00000000-0005-0000-0000-000018110000}"/>
    <cellStyle name="Note 4 8 2" xfId="4376" xr:uid="{00000000-0005-0000-0000-000019110000}"/>
    <cellStyle name="Note 4 8 3" xfId="4377" xr:uid="{00000000-0005-0000-0000-00001A110000}"/>
    <cellStyle name="Note 4 9" xfId="4378" xr:uid="{00000000-0005-0000-0000-00001B110000}"/>
    <cellStyle name="Note 4 9 2" xfId="4379" xr:uid="{00000000-0005-0000-0000-00001C110000}"/>
    <cellStyle name="Note 4 9 3" xfId="4380" xr:uid="{00000000-0005-0000-0000-00001D110000}"/>
    <cellStyle name="Note 5" xfId="4381" xr:uid="{00000000-0005-0000-0000-00001E110000}"/>
    <cellStyle name="Note 5 10" xfId="4382" xr:uid="{00000000-0005-0000-0000-00001F110000}"/>
    <cellStyle name="Note 5 10 2" xfId="4383" xr:uid="{00000000-0005-0000-0000-000020110000}"/>
    <cellStyle name="Note 5 10 3" xfId="4384" xr:uid="{00000000-0005-0000-0000-000021110000}"/>
    <cellStyle name="Note 5 11" xfId="4385" xr:uid="{00000000-0005-0000-0000-000022110000}"/>
    <cellStyle name="Note 5 11 2" xfId="4386" xr:uid="{00000000-0005-0000-0000-000023110000}"/>
    <cellStyle name="Note 5 11 3" xfId="4387" xr:uid="{00000000-0005-0000-0000-000024110000}"/>
    <cellStyle name="Note 5 12" xfId="4388" xr:uid="{00000000-0005-0000-0000-000025110000}"/>
    <cellStyle name="Note 5 12 2" xfId="4389" xr:uid="{00000000-0005-0000-0000-000026110000}"/>
    <cellStyle name="Note 5 12 3" xfId="4390" xr:uid="{00000000-0005-0000-0000-000027110000}"/>
    <cellStyle name="Note 5 13" xfId="4391" xr:uid="{00000000-0005-0000-0000-000028110000}"/>
    <cellStyle name="Note 5 13 2" xfId="4392" xr:uid="{00000000-0005-0000-0000-000029110000}"/>
    <cellStyle name="Note 5 13 3" xfId="4393" xr:uid="{00000000-0005-0000-0000-00002A110000}"/>
    <cellStyle name="Note 5 14" xfId="4394" xr:uid="{00000000-0005-0000-0000-00002B110000}"/>
    <cellStyle name="Note 5 14 2" xfId="4395" xr:uid="{00000000-0005-0000-0000-00002C110000}"/>
    <cellStyle name="Note 5 15" xfId="4396" xr:uid="{00000000-0005-0000-0000-00002D110000}"/>
    <cellStyle name="Note 5 15 2" xfId="4397" xr:uid="{00000000-0005-0000-0000-00002E110000}"/>
    <cellStyle name="Note 5 16" xfId="4398" xr:uid="{00000000-0005-0000-0000-00002F110000}"/>
    <cellStyle name="Note 5 17" xfId="4399" xr:uid="{00000000-0005-0000-0000-000030110000}"/>
    <cellStyle name="Note 5 2" xfId="4400" xr:uid="{00000000-0005-0000-0000-000031110000}"/>
    <cellStyle name="Note 5 2 10" xfId="4401" xr:uid="{00000000-0005-0000-0000-000032110000}"/>
    <cellStyle name="Note 5 2 10 2" xfId="4402" xr:uid="{00000000-0005-0000-0000-000033110000}"/>
    <cellStyle name="Note 5 2 10 3" xfId="4403" xr:uid="{00000000-0005-0000-0000-000034110000}"/>
    <cellStyle name="Note 5 2 11" xfId="4404" xr:uid="{00000000-0005-0000-0000-000035110000}"/>
    <cellStyle name="Note 5 2 11 2" xfId="4405" xr:uid="{00000000-0005-0000-0000-000036110000}"/>
    <cellStyle name="Note 5 2 11 3" xfId="4406" xr:uid="{00000000-0005-0000-0000-000037110000}"/>
    <cellStyle name="Note 5 2 12" xfId="4407" xr:uid="{00000000-0005-0000-0000-000038110000}"/>
    <cellStyle name="Note 5 2 12 2" xfId="4408" xr:uid="{00000000-0005-0000-0000-000039110000}"/>
    <cellStyle name="Note 5 2 12 3" xfId="4409" xr:uid="{00000000-0005-0000-0000-00003A110000}"/>
    <cellStyle name="Note 5 2 13" xfId="4410" xr:uid="{00000000-0005-0000-0000-00003B110000}"/>
    <cellStyle name="Note 5 2 13 2" xfId="4411" xr:uid="{00000000-0005-0000-0000-00003C110000}"/>
    <cellStyle name="Note 5 2 14" xfId="4412" xr:uid="{00000000-0005-0000-0000-00003D110000}"/>
    <cellStyle name="Note 5 2 14 2" xfId="4413" xr:uid="{00000000-0005-0000-0000-00003E110000}"/>
    <cellStyle name="Note 5 2 15" xfId="4414" xr:uid="{00000000-0005-0000-0000-00003F110000}"/>
    <cellStyle name="Note 5 2 16" xfId="4415" xr:uid="{00000000-0005-0000-0000-000040110000}"/>
    <cellStyle name="Note 5 2 2" xfId="4416" xr:uid="{00000000-0005-0000-0000-000041110000}"/>
    <cellStyle name="Note 5 2 2 2" xfId="4417" xr:uid="{00000000-0005-0000-0000-000042110000}"/>
    <cellStyle name="Note 5 2 2 2 2" xfId="4418" xr:uid="{00000000-0005-0000-0000-000043110000}"/>
    <cellStyle name="Note 5 2 2 2 3" xfId="4419" xr:uid="{00000000-0005-0000-0000-000044110000}"/>
    <cellStyle name="Note 5 2 2 2 4" xfId="4420" xr:uid="{00000000-0005-0000-0000-000045110000}"/>
    <cellStyle name="Note 5 2 2 3" xfId="4421" xr:uid="{00000000-0005-0000-0000-000046110000}"/>
    <cellStyle name="Note 5 2 2 4" xfId="4422" xr:uid="{00000000-0005-0000-0000-000047110000}"/>
    <cellStyle name="Note 5 2 2 5" xfId="4423" xr:uid="{00000000-0005-0000-0000-000048110000}"/>
    <cellStyle name="Note 5 2 2 6" xfId="4424" xr:uid="{00000000-0005-0000-0000-000049110000}"/>
    <cellStyle name="Note 5 2 2 7" xfId="4425" xr:uid="{00000000-0005-0000-0000-00004A110000}"/>
    <cellStyle name="Note 5 2 2 8" xfId="4426" xr:uid="{00000000-0005-0000-0000-00004B110000}"/>
    <cellStyle name="Note 5 2 3" xfId="4427" xr:uid="{00000000-0005-0000-0000-00004C110000}"/>
    <cellStyle name="Note 5 2 3 2" xfId="4428" xr:uid="{00000000-0005-0000-0000-00004D110000}"/>
    <cellStyle name="Note 5 2 3 3" xfId="4429" xr:uid="{00000000-0005-0000-0000-00004E110000}"/>
    <cellStyle name="Note 5 2 4" xfId="4430" xr:uid="{00000000-0005-0000-0000-00004F110000}"/>
    <cellStyle name="Note 5 2 4 2" xfId="4431" xr:uid="{00000000-0005-0000-0000-000050110000}"/>
    <cellStyle name="Note 5 2 4 3" xfId="4432" xr:uid="{00000000-0005-0000-0000-000051110000}"/>
    <cellStyle name="Note 5 2 5" xfId="4433" xr:uid="{00000000-0005-0000-0000-000052110000}"/>
    <cellStyle name="Note 5 2 5 2" xfId="4434" xr:uid="{00000000-0005-0000-0000-000053110000}"/>
    <cellStyle name="Note 5 2 5 3" xfId="4435" xr:uid="{00000000-0005-0000-0000-000054110000}"/>
    <cellStyle name="Note 5 2 6" xfId="4436" xr:uid="{00000000-0005-0000-0000-000055110000}"/>
    <cellStyle name="Note 5 2 6 2" xfId="4437" xr:uid="{00000000-0005-0000-0000-000056110000}"/>
    <cellStyle name="Note 5 2 6 3" xfId="4438" xr:uid="{00000000-0005-0000-0000-000057110000}"/>
    <cellStyle name="Note 5 2 7" xfId="4439" xr:uid="{00000000-0005-0000-0000-000058110000}"/>
    <cellStyle name="Note 5 2 7 2" xfId="4440" xr:uid="{00000000-0005-0000-0000-000059110000}"/>
    <cellStyle name="Note 5 2 7 3" xfId="4441" xr:uid="{00000000-0005-0000-0000-00005A110000}"/>
    <cellStyle name="Note 5 2 8" xfId="4442" xr:uid="{00000000-0005-0000-0000-00005B110000}"/>
    <cellStyle name="Note 5 2 8 2" xfId="4443" xr:uid="{00000000-0005-0000-0000-00005C110000}"/>
    <cellStyle name="Note 5 2 8 3" xfId="4444" xr:uid="{00000000-0005-0000-0000-00005D110000}"/>
    <cellStyle name="Note 5 2 9" xfId="4445" xr:uid="{00000000-0005-0000-0000-00005E110000}"/>
    <cellStyle name="Note 5 2 9 2" xfId="4446" xr:uid="{00000000-0005-0000-0000-00005F110000}"/>
    <cellStyle name="Note 5 2 9 3" xfId="4447" xr:uid="{00000000-0005-0000-0000-000060110000}"/>
    <cellStyle name="Note 5 3" xfId="4448" xr:uid="{00000000-0005-0000-0000-000061110000}"/>
    <cellStyle name="Note 5 3 2" xfId="4449" xr:uid="{00000000-0005-0000-0000-000062110000}"/>
    <cellStyle name="Note 5 3 2 2" xfId="4450" xr:uid="{00000000-0005-0000-0000-000063110000}"/>
    <cellStyle name="Note 5 3 2 3" xfId="4451" xr:uid="{00000000-0005-0000-0000-000064110000}"/>
    <cellStyle name="Note 5 3 2 4" xfId="4452" xr:uid="{00000000-0005-0000-0000-000065110000}"/>
    <cellStyle name="Note 5 3 3" xfId="4453" xr:uid="{00000000-0005-0000-0000-000066110000}"/>
    <cellStyle name="Note 5 3 4" xfId="4454" xr:uid="{00000000-0005-0000-0000-000067110000}"/>
    <cellStyle name="Note 5 3 5" xfId="4455" xr:uid="{00000000-0005-0000-0000-000068110000}"/>
    <cellStyle name="Note 5 3 6" xfId="4456" xr:uid="{00000000-0005-0000-0000-000069110000}"/>
    <cellStyle name="Note 5 3 7" xfId="4457" xr:uid="{00000000-0005-0000-0000-00006A110000}"/>
    <cellStyle name="Note 5 3 8" xfId="4458" xr:uid="{00000000-0005-0000-0000-00006B110000}"/>
    <cellStyle name="Note 5 4" xfId="4459" xr:uid="{00000000-0005-0000-0000-00006C110000}"/>
    <cellStyle name="Note 5 4 2" xfId="4460" xr:uid="{00000000-0005-0000-0000-00006D110000}"/>
    <cellStyle name="Note 5 4 3" xfId="4461" xr:uid="{00000000-0005-0000-0000-00006E110000}"/>
    <cellStyle name="Note 5 5" xfId="4462" xr:uid="{00000000-0005-0000-0000-00006F110000}"/>
    <cellStyle name="Note 5 5 2" xfId="4463" xr:uid="{00000000-0005-0000-0000-000070110000}"/>
    <cellStyle name="Note 5 5 3" xfId="4464" xr:uid="{00000000-0005-0000-0000-000071110000}"/>
    <cellStyle name="Note 5 6" xfId="4465" xr:uid="{00000000-0005-0000-0000-000072110000}"/>
    <cellStyle name="Note 5 6 2" xfId="4466" xr:uid="{00000000-0005-0000-0000-000073110000}"/>
    <cellStyle name="Note 5 6 3" xfId="4467" xr:uid="{00000000-0005-0000-0000-000074110000}"/>
    <cellStyle name="Note 5 7" xfId="4468" xr:uid="{00000000-0005-0000-0000-000075110000}"/>
    <cellStyle name="Note 5 7 2" xfId="4469" xr:uid="{00000000-0005-0000-0000-000076110000}"/>
    <cellStyle name="Note 5 7 3" xfId="4470" xr:uid="{00000000-0005-0000-0000-000077110000}"/>
    <cellStyle name="Note 5 8" xfId="4471" xr:uid="{00000000-0005-0000-0000-000078110000}"/>
    <cellStyle name="Note 5 8 2" xfId="4472" xr:uid="{00000000-0005-0000-0000-000079110000}"/>
    <cellStyle name="Note 5 8 3" xfId="4473" xr:uid="{00000000-0005-0000-0000-00007A110000}"/>
    <cellStyle name="Note 5 9" xfId="4474" xr:uid="{00000000-0005-0000-0000-00007B110000}"/>
    <cellStyle name="Note 5 9 2" xfId="4475" xr:uid="{00000000-0005-0000-0000-00007C110000}"/>
    <cellStyle name="Note 5 9 3" xfId="4476" xr:uid="{00000000-0005-0000-0000-00007D110000}"/>
    <cellStyle name="Output 2" xfId="4477" xr:uid="{00000000-0005-0000-0000-00007E110000}"/>
    <cellStyle name="Output 2 10" xfId="4478" xr:uid="{00000000-0005-0000-0000-00007F110000}"/>
    <cellStyle name="Output 2 10 2" xfId="4479" xr:uid="{00000000-0005-0000-0000-000080110000}"/>
    <cellStyle name="Output 2 10 3" xfId="4480" xr:uid="{00000000-0005-0000-0000-000081110000}"/>
    <cellStyle name="Output 2 11" xfId="4481" xr:uid="{00000000-0005-0000-0000-000082110000}"/>
    <cellStyle name="Output 2 11 2" xfId="4482" xr:uid="{00000000-0005-0000-0000-000083110000}"/>
    <cellStyle name="Output 2 11 3" xfId="4483" xr:uid="{00000000-0005-0000-0000-000084110000}"/>
    <cellStyle name="Output 2 12" xfId="4484" xr:uid="{00000000-0005-0000-0000-000085110000}"/>
    <cellStyle name="Output 2 12 2" xfId="4485" xr:uid="{00000000-0005-0000-0000-000086110000}"/>
    <cellStyle name="Output 2 12 3" xfId="4486" xr:uid="{00000000-0005-0000-0000-000087110000}"/>
    <cellStyle name="Output 2 13" xfId="4487" xr:uid="{00000000-0005-0000-0000-000088110000}"/>
    <cellStyle name="Output 2 13 2" xfId="4488" xr:uid="{00000000-0005-0000-0000-000089110000}"/>
    <cellStyle name="Output 2 13 3" xfId="4489" xr:uid="{00000000-0005-0000-0000-00008A110000}"/>
    <cellStyle name="Output 2 14" xfId="4490" xr:uid="{00000000-0005-0000-0000-00008B110000}"/>
    <cellStyle name="Output 2 14 2" xfId="4491" xr:uid="{00000000-0005-0000-0000-00008C110000}"/>
    <cellStyle name="Output 2 15" xfId="4492" xr:uid="{00000000-0005-0000-0000-00008D110000}"/>
    <cellStyle name="Output 2 15 2" xfId="4493" xr:uid="{00000000-0005-0000-0000-00008E110000}"/>
    <cellStyle name="Output 2 16" xfId="4494" xr:uid="{00000000-0005-0000-0000-00008F110000}"/>
    <cellStyle name="Output 2 17" xfId="4495" xr:uid="{00000000-0005-0000-0000-000090110000}"/>
    <cellStyle name="Output 2 2" xfId="4496" xr:uid="{00000000-0005-0000-0000-000091110000}"/>
    <cellStyle name="Output 2 2 10" xfId="4497" xr:uid="{00000000-0005-0000-0000-000092110000}"/>
    <cellStyle name="Output 2 2 10 2" xfId="4498" xr:uid="{00000000-0005-0000-0000-000093110000}"/>
    <cellStyle name="Output 2 2 10 3" xfId="4499" xr:uid="{00000000-0005-0000-0000-000094110000}"/>
    <cellStyle name="Output 2 2 11" xfId="4500" xr:uid="{00000000-0005-0000-0000-000095110000}"/>
    <cellStyle name="Output 2 2 11 2" xfId="4501" xr:uid="{00000000-0005-0000-0000-000096110000}"/>
    <cellStyle name="Output 2 2 11 3" xfId="4502" xr:uid="{00000000-0005-0000-0000-000097110000}"/>
    <cellStyle name="Output 2 2 12" xfId="4503" xr:uid="{00000000-0005-0000-0000-000098110000}"/>
    <cellStyle name="Output 2 2 12 2" xfId="4504" xr:uid="{00000000-0005-0000-0000-000099110000}"/>
    <cellStyle name="Output 2 2 12 3" xfId="4505" xr:uid="{00000000-0005-0000-0000-00009A110000}"/>
    <cellStyle name="Output 2 2 13" xfId="4506" xr:uid="{00000000-0005-0000-0000-00009B110000}"/>
    <cellStyle name="Output 2 2 13 2" xfId="4507" xr:uid="{00000000-0005-0000-0000-00009C110000}"/>
    <cellStyle name="Output 2 2 14" xfId="4508" xr:uid="{00000000-0005-0000-0000-00009D110000}"/>
    <cellStyle name="Output 2 2 14 2" xfId="4509" xr:uid="{00000000-0005-0000-0000-00009E110000}"/>
    <cellStyle name="Output 2 2 15" xfId="4510" xr:uid="{00000000-0005-0000-0000-00009F110000}"/>
    <cellStyle name="Output 2 2 16" xfId="4511" xr:uid="{00000000-0005-0000-0000-0000A0110000}"/>
    <cellStyle name="Output 2 2 2" xfId="4512" xr:uid="{00000000-0005-0000-0000-0000A1110000}"/>
    <cellStyle name="Output 2 2 2 2" xfId="4513" xr:uid="{00000000-0005-0000-0000-0000A2110000}"/>
    <cellStyle name="Output 2 2 2 2 2" xfId="4514" xr:uid="{00000000-0005-0000-0000-0000A3110000}"/>
    <cellStyle name="Output 2 2 2 2 3" xfId="4515" xr:uid="{00000000-0005-0000-0000-0000A4110000}"/>
    <cellStyle name="Output 2 2 2 2 4" xfId="4516" xr:uid="{00000000-0005-0000-0000-0000A5110000}"/>
    <cellStyle name="Output 2 2 2 3" xfId="4517" xr:uid="{00000000-0005-0000-0000-0000A6110000}"/>
    <cellStyle name="Output 2 2 2 4" xfId="4518" xr:uid="{00000000-0005-0000-0000-0000A7110000}"/>
    <cellStyle name="Output 2 2 2 5" xfId="4519" xr:uid="{00000000-0005-0000-0000-0000A8110000}"/>
    <cellStyle name="Output 2 2 2 6" xfId="4520" xr:uid="{00000000-0005-0000-0000-0000A9110000}"/>
    <cellStyle name="Output 2 2 2 7" xfId="4521" xr:uid="{00000000-0005-0000-0000-0000AA110000}"/>
    <cellStyle name="Output 2 2 2 8" xfId="4522" xr:uid="{00000000-0005-0000-0000-0000AB110000}"/>
    <cellStyle name="Output 2 2 3" xfId="4523" xr:uid="{00000000-0005-0000-0000-0000AC110000}"/>
    <cellStyle name="Output 2 2 3 2" xfId="4524" xr:uid="{00000000-0005-0000-0000-0000AD110000}"/>
    <cellStyle name="Output 2 2 3 3" xfId="4525" xr:uid="{00000000-0005-0000-0000-0000AE110000}"/>
    <cellStyle name="Output 2 2 3 4" xfId="4526" xr:uid="{00000000-0005-0000-0000-0000AF110000}"/>
    <cellStyle name="Output 2 2 3 5" xfId="4527" xr:uid="{00000000-0005-0000-0000-0000B0110000}"/>
    <cellStyle name="Output 2 2 3 6" xfId="4528" xr:uid="{00000000-0005-0000-0000-0000B1110000}"/>
    <cellStyle name="Output 2 2 4" xfId="4529" xr:uid="{00000000-0005-0000-0000-0000B2110000}"/>
    <cellStyle name="Output 2 2 4 2" xfId="4530" xr:uid="{00000000-0005-0000-0000-0000B3110000}"/>
    <cellStyle name="Output 2 2 4 3" xfId="4531" xr:uid="{00000000-0005-0000-0000-0000B4110000}"/>
    <cellStyle name="Output 2 2 5" xfId="4532" xr:uid="{00000000-0005-0000-0000-0000B5110000}"/>
    <cellStyle name="Output 2 2 5 2" xfId="4533" xr:uid="{00000000-0005-0000-0000-0000B6110000}"/>
    <cellStyle name="Output 2 2 5 3" xfId="4534" xr:uid="{00000000-0005-0000-0000-0000B7110000}"/>
    <cellStyle name="Output 2 2 6" xfId="4535" xr:uid="{00000000-0005-0000-0000-0000B8110000}"/>
    <cellStyle name="Output 2 2 6 2" xfId="4536" xr:uid="{00000000-0005-0000-0000-0000B9110000}"/>
    <cellStyle name="Output 2 2 6 3" xfId="4537" xr:uid="{00000000-0005-0000-0000-0000BA110000}"/>
    <cellStyle name="Output 2 2 7" xfId="4538" xr:uid="{00000000-0005-0000-0000-0000BB110000}"/>
    <cellStyle name="Output 2 2 7 2" xfId="4539" xr:uid="{00000000-0005-0000-0000-0000BC110000}"/>
    <cellStyle name="Output 2 2 7 3" xfId="4540" xr:uid="{00000000-0005-0000-0000-0000BD110000}"/>
    <cellStyle name="Output 2 2 8" xfId="4541" xr:uid="{00000000-0005-0000-0000-0000BE110000}"/>
    <cellStyle name="Output 2 2 8 2" xfId="4542" xr:uid="{00000000-0005-0000-0000-0000BF110000}"/>
    <cellStyle name="Output 2 2 8 3" xfId="4543" xr:uid="{00000000-0005-0000-0000-0000C0110000}"/>
    <cellStyle name="Output 2 2 9" xfId="4544" xr:uid="{00000000-0005-0000-0000-0000C1110000}"/>
    <cellStyle name="Output 2 2 9 2" xfId="4545" xr:uid="{00000000-0005-0000-0000-0000C2110000}"/>
    <cellStyle name="Output 2 2 9 3" xfId="4546" xr:uid="{00000000-0005-0000-0000-0000C3110000}"/>
    <cellStyle name="Output 2 3" xfId="4547" xr:uid="{00000000-0005-0000-0000-0000C4110000}"/>
    <cellStyle name="Output 2 3 2" xfId="4548" xr:uid="{00000000-0005-0000-0000-0000C5110000}"/>
    <cellStyle name="Output 2 3 2 2" xfId="4549" xr:uid="{00000000-0005-0000-0000-0000C6110000}"/>
    <cellStyle name="Output 2 3 2 3" xfId="4550" xr:uid="{00000000-0005-0000-0000-0000C7110000}"/>
    <cellStyle name="Output 2 3 2 4" xfId="4551" xr:uid="{00000000-0005-0000-0000-0000C8110000}"/>
    <cellStyle name="Output 2 3 3" xfId="4552" xr:uid="{00000000-0005-0000-0000-0000C9110000}"/>
    <cellStyle name="Output 2 3 4" xfId="4553" xr:uid="{00000000-0005-0000-0000-0000CA110000}"/>
    <cellStyle name="Output 2 3 5" xfId="4554" xr:uid="{00000000-0005-0000-0000-0000CB110000}"/>
    <cellStyle name="Output 2 3 6" xfId="4555" xr:uid="{00000000-0005-0000-0000-0000CC110000}"/>
    <cellStyle name="Output 2 3 7" xfId="4556" xr:uid="{00000000-0005-0000-0000-0000CD110000}"/>
    <cellStyle name="Output 2 3 8" xfId="4557" xr:uid="{00000000-0005-0000-0000-0000CE110000}"/>
    <cellStyle name="Output 2 4" xfId="4558" xr:uid="{00000000-0005-0000-0000-0000CF110000}"/>
    <cellStyle name="Output 2 4 2" xfId="4559" xr:uid="{00000000-0005-0000-0000-0000D0110000}"/>
    <cellStyle name="Output 2 4 3" xfId="4560" xr:uid="{00000000-0005-0000-0000-0000D1110000}"/>
    <cellStyle name="Output 2 4 4" xfId="4561" xr:uid="{00000000-0005-0000-0000-0000D2110000}"/>
    <cellStyle name="Output 2 4 5" xfId="4562" xr:uid="{00000000-0005-0000-0000-0000D3110000}"/>
    <cellStyle name="Output 2 4 6" xfId="4563" xr:uid="{00000000-0005-0000-0000-0000D4110000}"/>
    <cellStyle name="Output 2 5" xfId="4564" xr:uid="{00000000-0005-0000-0000-0000D5110000}"/>
    <cellStyle name="Output 2 5 2" xfId="4565" xr:uid="{00000000-0005-0000-0000-0000D6110000}"/>
    <cellStyle name="Output 2 5 3" xfId="4566" xr:uid="{00000000-0005-0000-0000-0000D7110000}"/>
    <cellStyle name="Output 2 6" xfId="4567" xr:uid="{00000000-0005-0000-0000-0000D8110000}"/>
    <cellStyle name="Output 2 6 2" xfId="4568" xr:uid="{00000000-0005-0000-0000-0000D9110000}"/>
    <cellStyle name="Output 2 6 3" xfId="4569" xr:uid="{00000000-0005-0000-0000-0000DA110000}"/>
    <cellStyle name="Output 2 7" xfId="4570" xr:uid="{00000000-0005-0000-0000-0000DB110000}"/>
    <cellStyle name="Output 2 7 2" xfId="4571" xr:uid="{00000000-0005-0000-0000-0000DC110000}"/>
    <cellStyle name="Output 2 7 3" xfId="4572" xr:uid="{00000000-0005-0000-0000-0000DD110000}"/>
    <cellStyle name="Output 2 8" xfId="4573" xr:uid="{00000000-0005-0000-0000-0000DE110000}"/>
    <cellStyle name="Output 2 8 2" xfId="4574" xr:uid="{00000000-0005-0000-0000-0000DF110000}"/>
    <cellStyle name="Output 2 8 3" xfId="4575" xr:uid="{00000000-0005-0000-0000-0000E0110000}"/>
    <cellStyle name="Output 2 9" xfId="4576" xr:uid="{00000000-0005-0000-0000-0000E1110000}"/>
    <cellStyle name="Output 2 9 2" xfId="4577" xr:uid="{00000000-0005-0000-0000-0000E2110000}"/>
    <cellStyle name="Output 2 9 3" xfId="4578" xr:uid="{00000000-0005-0000-0000-0000E3110000}"/>
    <cellStyle name="Output 2_INFR - Supplementary Tables" xfId="4579" xr:uid="{00000000-0005-0000-0000-0000E4110000}"/>
    <cellStyle name="Output 3" xfId="4580" xr:uid="{00000000-0005-0000-0000-0000E5110000}"/>
    <cellStyle name="Output 3 10" xfId="4581" xr:uid="{00000000-0005-0000-0000-0000E6110000}"/>
    <cellStyle name="Output 3 10 2" xfId="4582" xr:uid="{00000000-0005-0000-0000-0000E7110000}"/>
    <cellStyle name="Output 3 10 3" xfId="4583" xr:uid="{00000000-0005-0000-0000-0000E8110000}"/>
    <cellStyle name="Output 3 11" xfId="4584" xr:uid="{00000000-0005-0000-0000-0000E9110000}"/>
    <cellStyle name="Output 3 11 2" xfId="4585" xr:uid="{00000000-0005-0000-0000-0000EA110000}"/>
    <cellStyle name="Output 3 11 3" xfId="4586" xr:uid="{00000000-0005-0000-0000-0000EB110000}"/>
    <cellStyle name="Output 3 12" xfId="4587" xr:uid="{00000000-0005-0000-0000-0000EC110000}"/>
    <cellStyle name="Output 3 12 2" xfId="4588" xr:uid="{00000000-0005-0000-0000-0000ED110000}"/>
    <cellStyle name="Output 3 12 3" xfId="4589" xr:uid="{00000000-0005-0000-0000-0000EE110000}"/>
    <cellStyle name="Output 3 13" xfId="4590" xr:uid="{00000000-0005-0000-0000-0000EF110000}"/>
    <cellStyle name="Output 3 13 2" xfId="4591" xr:uid="{00000000-0005-0000-0000-0000F0110000}"/>
    <cellStyle name="Output 3 13 3" xfId="4592" xr:uid="{00000000-0005-0000-0000-0000F1110000}"/>
    <cellStyle name="Output 3 14" xfId="4593" xr:uid="{00000000-0005-0000-0000-0000F2110000}"/>
    <cellStyle name="Output 3 14 2" xfId="4594" xr:uid="{00000000-0005-0000-0000-0000F3110000}"/>
    <cellStyle name="Output 3 14 3" xfId="4595" xr:uid="{00000000-0005-0000-0000-0000F4110000}"/>
    <cellStyle name="Output 3 15" xfId="4596" xr:uid="{00000000-0005-0000-0000-0000F5110000}"/>
    <cellStyle name="Output 3 15 2" xfId="4597" xr:uid="{00000000-0005-0000-0000-0000F6110000}"/>
    <cellStyle name="Output 3 16" xfId="4598" xr:uid="{00000000-0005-0000-0000-0000F7110000}"/>
    <cellStyle name="Output 3 16 2" xfId="4599" xr:uid="{00000000-0005-0000-0000-0000F8110000}"/>
    <cellStyle name="Output 3 17" xfId="4600" xr:uid="{00000000-0005-0000-0000-0000F9110000}"/>
    <cellStyle name="Output 3 18" xfId="4601" xr:uid="{00000000-0005-0000-0000-0000FA110000}"/>
    <cellStyle name="Output 3 2" xfId="4602" xr:uid="{00000000-0005-0000-0000-0000FB110000}"/>
    <cellStyle name="Output 3 2 10" xfId="4603" xr:uid="{00000000-0005-0000-0000-0000FC110000}"/>
    <cellStyle name="Output 3 2 10 2" xfId="4604" xr:uid="{00000000-0005-0000-0000-0000FD110000}"/>
    <cellStyle name="Output 3 2 10 3" xfId="4605" xr:uid="{00000000-0005-0000-0000-0000FE110000}"/>
    <cellStyle name="Output 3 2 11" xfId="4606" xr:uid="{00000000-0005-0000-0000-0000FF110000}"/>
    <cellStyle name="Output 3 2 11 2" xfId="4607" xr:uid="{00000000-0005-0000-0000-000000120000}"/>
    <cellStyle name="Output 3 2 11 3" xfId="4608" xr:uid="{00000000-0005-0000-0000-000001120000}"/>
    <cellStyle name="Output 3 2 12" xfId="4609" xr:uid="{00000000-0005-0000-0000-000002120000}"/>
    <cellStyle name="Output 3 2 12 2" xfId="4610" xr:uid="{00000000-0005-0000-0000-000003120000}"/>
    <cellStyle name="Output 3 2 12 3" xfId="4611" xr:uid="{00000000-0005-0000-0000-000004120000}"/>
    <cellStyle name="Output 3 2 13" xfId="4612" xr:uid="{00000000-0005-0000-0000-000005120000}"/>
    <cellStyle name="Output 3 2 13 2" xfId="4613" xr:uid="{00000000-0005-0000-0000-000006120000}"/>
    <cellStyle name="Output 3 2 14" xfId="4614" xr:uid="{00000000-0005-0000-0000-000007120000}"/>
    <cellStyle name="Output 3 2 14 2" xfId="4615" xr:uid="{00000000-0005-0000-0000-000008120000}"/>
    <cellStyle name="Output 3 2 15" xfId="4616" xr:uid="{00000000-0005-0000-0000-000009120000}"/>
    <cellStyle name="Output 3 2 16" xfId="4617" xr:uid="{00000000-0005-0000-0000-00000A120000}"/>
    <cellStyle name="Output 3 2 2" xfId="4618" xr:uid="{00000000-0005-0000-0000-00000B120000}"/>
    <cellStyle name="Output 3 2 2 2" xfId="4619" xr:uid="{00000000-0005-0000-0000-00000C120000}"/>
    <cellStyle name="Output 3 2 2 2 2" xfId="4620" xr:uid="{00000000-0005-0000-0000-00000D120000}"/>
    <cellStyle name="Output 3 2 2 2 3" xfId="4621" xr:uid="{00000000-0005-0000-0000-00000E120000}"/>
    <cellStyle name="Output 3 2 2 2 4" xfId="4622" xr:uid="{00000000-0005-0000-0000-00000F120000}"/>
    <cellStyle name="Output 3 2 2 3" xfId="4623" xr:uid="{00000000-0005-0000-0000-000010120000}"/>
    <cellStyle name="Output 3 2 2 4" xfId="4624" xr:uid="{00000000-0005-0000-0000-000011120000}"/>
    <cellStyle name="Output 3 2 2 5" xfId="4625" xr:uid="{00000000-0005-0000-0000-000012120000}"/>
    <cellStyle name="Output 3 2 2 6" xfId="4626" xr:uid="{00000000-0005-0000-0000-000013120000}"/>
    <cellStyle name="Output 3 2 2 7" xfId="4627" xr:uid="{00000000-0005-0000-0000-000014120000}"/>
    <cellStyle name="Output 3 2 2 8" xfId="4628" xr:uid="{00000000-0005-0000-0000-000015120000}"/>
    <cellStyle name="Output 3 2 3" xfId="4629" xr:uid="{00000000-0005-0000-0000-000016120000}"/>
    <cellStyle name="Output 3 2 3 2" xfId="4630" xr:uid="{00000000-0005-0000-0000-000017120000}"/>
    <cellStyle name="Output 3 2 3 3" xfId="4631" xr:uid="{00000000-0005-0000-0000-000018120000}"/>
    <cellStyle name="Output 3 2 3 4" xfId="4632" xr:uid="{00000000-0005-0000-0000-000019120000}"/>
    <cellStyle name="Output 3 2 3 5" xfId="4633" xr:uid="{00000000-0005-0000-0000-00001A120000}"/>
    <cellStyle name="Output 3 2 3 6" xfId="4634" xr:uid="{00000000-0005-0000-0000-00001B120000}"/>
    <cellStyle name="Output 3 2 4" xfId="4635" xr:uid="{00000000-0005-0000-0000-00001C120000}"/>
    <cellStyle name="Output 3 2 4 2" xfId="4636" xr:uid="{00000000-0005-0000-0000-00001D120000}"/>
    <cellStyle name="Output 3 2 4 3" xfId="4637" xr:uid="{00000000-0005-0000-0000-00001E120000}"/>
    <cellStyle name="Output 3 2 5" xfId="4638" xr:uid="{00000000-0005-0000-0000-00001F120000}"/>
    <cellStyle name="Output 3 2 5 2" xfId="4639" xr:uid="{00000000-0005-0000-0000-000020120000}"/>
    <cellStyle name="Output 3 2 5 3" xfId="4640" xr:uid="{00000000-0005-0000-0000-000021120000}"/>
    <cellStyle name="Output 3 2 6" xfId="4641" xr:uid="{00000000-0005-0000-0000-000022120000}"/>
    <cellStyle name="Output 3 2 6 2" xfId="4642" xr:uid="{00000000-0005-0000-0000-000023120000}"/>
    <cellStyle name="Output 3 2 6 3" xfId="4643" xr:uid="{00000000-0005-0000-0000-000024120000}"/>
    <cellStyle name="Output 3 2 7" xfId="4644" xr:uid="{00000000-0005-0000-0000-000025120000}"/>
    <cellStyle name="Output 3 2 7 2" xfId="4645" xr:uid="{00000000-0005-0000-0000-000026120000}"/>
    <cellStyle name="Output 3 2 7 3" xfId="4646" xr:uid="{00000000-0005-0000-0000-000027120000}"/>
    <cellStyle name="Output 3 2 8" xfId="4647" xr:uid="{00000000-0005-0000-0000-000028120000}"/>
    <cellStyle name="Output 3 2 8 2" xfId="4648" xr:uid="{00000000-0005-0000-0000-000029120000}"/>
    <cellStyle name="Output 3 2 8 3" xfId="4649" xr:uid="{00000000-0005-0000-0000-00002A120000}"/>
    <cellStyle name="Output 3 2 9" xfId="4650" xr:uid="{00000000-0005-0000-0000-00002B120000}"/>
    <cellStyle name="Output 3 2 9 2" xfId="4651" xr:uid="{00000000-0005-0000-0000-00002C120000}"/>
    <cellStyle name="Output 3 2 9 3" xfId="4652" xr:uid="{00000000-0005-0000-0000-00002D120000}"/>
    <cellStyle name="Output 3 3" xfId="4653" xr:uid="{00000000-0005-0000-0000-00002E120000}"/>
    <cellStyle name="Output 3 3 10" xfId="4654" xr:uid="{00000000-0005-0000-0000-00002F120000}"/>
    <cellStyle name="Output 3 3 10 2" xfId="4655" xr:uid="{00000000-0005-0000-0000-000030120000}"/>
    <cellStyle name="Output 3 3 10 3" xfId="4656" xr:uid="{00000000-0005-0000-0000-000031120000}"/>
    <cellStyle name="Output 3 3 11" xfId="4657" xr:uid="{00000000-0005-0000-0000-000032120000}"/>
    <cellStyle name="Output 3 3 11 2" xfId="4658" xr:uid="{00000000-0005-0000-0000-000033120000}"/>
    <cellStyle name="Output 3 3 11 3" xfId="4659" xr:uid="{00000000-0005-0000-0000-000034120000}"/>
    <cellStyle name="Output 3 3 12" xfId="4660" xr:uid="{00000000-0005-0000-0000-000035120000}"/>
    <cellStyle name="Output 3 3 12 2" xfId="4661" xr:uid="{00000000-0005-0000-0000-000036120000}"/>
    <cellStyle name="Output 3 3 12 3" xfId="4662" xr:uid="{00000000-0005-0000-0000-000037120000}"/>
    <cellStyle name="Output 3 3 13" xfId="4663" xr:uid="{00000000-0005-0000-0000-000038120000}"/>
    <cellStyle name="Output 3 3 13 2" xfId="4664" xr:uid="{00000000-0005-0000-0000-000039120000}"/>
    <cellStyle name="Output 3 3 14" xfId="4665" xr:uid="{00000000-0005-0000-0000-00003A120000}"/>
    <cellStyle name="Output 3 3 14 2" xfId="4666" xr:uid="{00000000-0005-0000-0000-00003B120000}"/>
    <cellStyle name="Output 3 3 15" xfId="4667" xr:uid="{00000000-0005-0000-0000-00003C120000}"/>
    <cellStyle name="Output 3 3 16" xfId="4668" xr:uid="{00000000-0005-0000-0000-00003D120000}"/>
    <cellStyle name="Output 3 3 2" xfId="4669" xr:uid="{00000000-0005-0000-0000-00003E120000}"/>
    <cellStyle name="Output 3 3 2 2" xfId="4670" xr:uid="{00000000-0005-0000-0000-00003F120000}"/>
    <cellStyle name="Output 3 3 2 2 2" xfId="4671" xr:uid="{00000000-0005-0000-0000-000040120000}"/>
    <cellStyle name="Output 3 3 2 2 3" xfId="4672" xr:uid="{00000000-0005-0000-0000-000041120000}"/>
    <cellStyle name="Output 3 3 2 2 4" xfId="4673" xr:uid="{00000000-0005-0000-0000-000042120000}"/>
    <cellStyle name="Output 3 3 2 3" xfId="4674" xr:uid="{00000000-0005-0000-0000-000043120000}"/>
    <cellStyle name="Output 3 3 2 4" xfId="4675" xr:uid="{00000000-0005-0000-0000-000044120000}"/>
    <cellStyle name="Output 3 3 2 5" xfId="4676" xr:uid="{00000000-0005-0000-0000-000045120000}"/>
    <cellStyle name="Output 3 3 3" xfId="4677" xr:uid="{00000000-0005-0000-0000-000046120000}"/>
    <cellStyle name="Output 3 3 3 2" xfId="4678" xr:uid="{00000000-0005-0000-0000-000047120000}"/>
    <cellStyle name="Output 3 3 3 3" xfId="4679" xr:uid="{00000000-0005-0000-0000-000048120000}"/>
    <cellStyle name="Output 3 3 3 4" xfId="4680" xr:uid="{00000000-0005-0000-0000-000049120000}"/>
    <cellStyle name="Output 3 3 3 5" xfId="4681" xr:uid="{00000000-0005-0000-0000-00004A120000}"/>
    <cellStyle name="Output 3 3 3 6" xfId="4682" xr:uid="{00000000-0005-0000-0000-00004B120000}"/>
    <cellStyle name="Output 3 3 3 7" xfId="4683" xr:uid="{00000000-0005-0000-0000-00004C120000}"/>
    <cellStyle name="Output 3 3 4" xfId="4684" xr:uid="{00000000-0005-0000-0000-00004D120000}"/>
    <cellStyle name="Output 3 3 4 2" xfId="4685" xr:uid="{00000000-0005-0000-0000-00004E120000}"/>
    <cellStyle name="Output 3 3 4 3" xfId="4686" xr:uid="{00000000-0005-0000-0000-00004F120000}"/>
    <cellStyle name="Output 3 3 4 4" xfId="4687" xr:uid="{00000000-0005-0000-0000-000050120000}"/>
    <cellStyle name="Output 3 3 5" xfId="4688" xr:uid="{00000000-0005-0000-0000-000051120000}"/>
    <cellStyle name="Output 3 3 5 2" xfId="4689" xr:uid="{00000000-0005-0000-0000-000052120000}"/>
    <cellStyle name="Output 3 3 5 3" xfId="4690" xr:uid="{00000000-0005-0000-0000-000053120000}"/>
    <cellStyle name="Output 3 3 5 4" xfId="4691" xr:uid="{00000000-0005-0000-0000-000054120000}"/>
    <cellStyle name="Output 3 3 6" xfId="4692" xr:uid="{00000000-0005-0000-0000-000055120000}"/>
    <cellStyle name="Output 3 3 6 2" xfId="4693" xr:uid="{00000000-0005-0000-0000-000056120000}"/>
    <cellStyle name="Output 3 3 6 3" xfId="4694" xr:uid="{00000000-0005-0000-0000-000057120000}"/>
    <cellStyle name="Output 3 3 7" xfId="4695" xr:uid="{00000000-0005-0000-0000-000058120000}"/>
    <cellStyle name="Output 3 3 7 2" xfId="4696" xr:uid="{00000000-0005-0000-0000-000059120000}"/>
    <cellStyle name="Output 3 3 7 3" xfId="4697" xr:uid="{00000000-0005-0000-0000-00005A120000}"/>
    <cellStyle name="Output 3 3 7 4" xfId="4698" xr:uid="{00000000-0005-0000-0000-00005B120000}"/>
    <cellStyle name="Output 3 3 8" xfId="4699" xr:uid="{00000000-0005-0000-0000-00005C120000}"/>
    <cellStyle name="Output 3 3 8 2" xfId="4700" xr:uid="{00000000-0005-0000-0000-00005D120000}"/>
    <cellStyle name="Output 3 3 8 3" xfId="4701" xr:uid="{00000000-0005-0000-0000-00005E120000}"/>
    <cellStyle name="Output 3 3 9" xfId="4702" xr:uid="{00000000-0005-0000-0000-00005F120000}"/>
    <cellStyle name="Output 3 3 9 2" xfId="4703" xr:uid="{00000000-0005-0000-0000-000060120000}"/>
    <cellStyle name="Output 3 3 9 3" xfId="4704" xr:uid="{00000000-0005-0000-0000-000061120000}"/>
    <cellStyle name="Output 3 4" xfId="4705" xr:uid="{00000000-0005-0000-0000-000062120000}"/>
    <cellStyle name="Output 3 4 2" xfId="4706" xr:uid="{00000000-0005-0000-0000-000063120000}"/>
    <cellStyle name="Output 3 4 2 2" xfId="4707" xr:uid="{00000000-0005-0000-0000-000064120000}"/>
    <cellStyle name="Output 3 4 2 3" xfId="4708" xr:uid="{00000000-0005-0000-0000-000065120000}"/>
    <cellStyle name="Output 3 4 2 4" xfId="4709" xr:uid="{00000000-0005-0000-0000-000066120000}"/>
    <cellStyle name="Output 3 4 3" xfId="4710" xr:uid="{00000000-0005-0000-0000-000067120000}"/>
    <cellStyle name="Output 3 4 4" xfId="4711" xr:uid="{00000000-0005-0000-0000-000068120000}"/>
    <cellStyle name="Output 3 4 5" xfId="4712" xr:uid="{00000000-0005-0000-0000-000069120000}"/>
    <cellStyle name="Output 3 4 6" xfId="4713" xr:uid="{00000000-0005-0000-0000-00006A120000}"/>
    <cellStyle name="Output 3 4 7" xfId="4714" xr:uid="{00000000-0005-0000-0000-00006B120000}"/>
    <cellStyle name="Output 3 4 8" xfId="4715" xr:uid="{00000000-0005-0000-0000-00006C120000}"/>
    <cellStyle name="Output 3 4 9" xfId="4716" xr:uid="{00000000-0005-0000-0000-00006D120000}"/>
    <cellStyle name="Output 3 5" xfId="4717" xr:uid="{00000000-0005-0000-0000-00006E120000}"/>
    <cellStyle name="Output 3 5 10" xfId="4718" xr:uid="{00000000-0005-0000-0000-00006F120000}"/>
    <cellStyle name="Output 3 5 2" xfId="4719" xr:uid="{00000000-0005-0000-0000-000070120000}"/>
    <cellStyle name="Output 3 5 3" xfId="4720" xr:uid="{00000000-0005-0000-0000-000071120000}"/>
    <cellStyle name="Output 3 5 4" xfId="4721" xr:uid="{00000000-0005-0000-0000-000072120000}"/>
    <cellStyle name="Output 3 5 5" xfId="4722" xr:uid="{00000000-0005-0000-0000-000073120000}"/>
    <cellStyle name="Output 3 5 6" xfId="4723" xr:uid="{00000000-0005-0000-0000-000074120000}"/>
    <cellStyle name="Output 3 5 7" xfId="4724" xr:uid="{00000000-0005-0000-0000-000075120000}"/>
    <cellStyle name="Output 3 5 8" xfId="4725" xr:uid="{00000000-0005-0000-0000-000076120000}"/>
    <cellStyle name="Output 3 5 9" xfId="4726" xr:uid="{00000000-0005-0000-0000-000077120000}"/>
    <cellStyle name="Output 3 6" xfId="4727" xr:uid="{00000000-0005-0000-0000-000078120000}"/>
    <cellStyle name="Output 3 6 2" xfId="4728" xr:uid="{00000000-0005-0000-0000-000079120000}"/>
    <cellStyle name="Output 3 6 3" xfId="4729" xr:uid="{00000000-0005-0000-0000-00007A120000}"/>
    <cellStyle name="Output 3 6 4" xfId="4730" xr:uid="{00000000-0005-0000-0000-00007B120000}"/>
    <cellStyle name="Output 3 7" xfId="4731" xr:uid="{00000000-0005-0000-0000-00007C120000}"/>
    <cellStyle name="Output 3 7 2" xfId="4732" xr:uid="{00000000-0005-0000-0000-00007D120000}"/>
    <cellStyle name="Output 3 7 3" xfId="4733" xr:uid="{00000000-0005-0000-0000-00007E120000}"/>
    <cellStyle name="Output 3 7 4" xfId="4734" xr:uid="{00000000-0005-0000-0000-00007F120000}"/>
    <cellStyle name="Output 3 8" xfId="4735" xr:uid="{00000000-0005-0000-0000-000080120000}"/>
    <cellStyle name="Output 3 8 2" xfId="4736" xr:uid="{00000000-0005-0000-0000-000081120000}"/>
    <cellStyle name="Output 3 8 3" xfId="4737" xr:uid="{00000000-0005-0000-0000-000082120000}"/>
    <cellStyle name="Output 3 9" xfId="4738" xr:uid="{00000000-0005-0000-0000-000083120000}"/>
    <cellStyle name="Output 3 9 2" xfId="4739" xr:uid="{00000000-0005-0000-0000-000084120000}"/>
    <cellStyle name="Output 3 9 3" xfId="4740" xr:uid="{00000000-0005-0000-0000-000085120000}"/>
    <cellStyle name="Output 4" xfId="4741" xr:uid="{00000000-0005-0000-0000-000086120000}"/>
    <cellStyle name="Output 4 10" xfId="4742" xr:uid="{00000000-0005-0000-0000-000087120000}"/>
    <cellStyle name="Output 4 10 2" xfId="4743" xr:uid="{00000000-0005-0000-0000-000088120000}"/>
    <cellStyle name="Output 4 10 3" xfId="4744" xr:uid="{00000000-0005-0000-0000-000089120000}"/>
    <cellStyle name="Output 4 11" xfId="4745" xr:uid="{00000000-0005-0000-0000-00008A120000}"/>
    <cellStyle name="Output 4 11 2" xfId="4746" xr:uid="{00000000-0005-0000-0000-00008B120000}"/>
    <cellStyle name="Output 4 11 3" xfId="4747" xr:uid="{00000000-0005-0000-0000-00008C120000}"/>
    <cellStyle name="Output 4 12" xfId="4748" xr:uid="{00000000-0005-0000-0000-00008D120000}"/>
    <cellStyle name="Output 4 12 2" xfId="4749" xr:uid="{00000000-0005-0000-0000-00008E120000}"/>
    <cellStyle name="Output 4 12 3" xfId="4750" xr:uid="{00000000-0005-0000-0000-00008F120000}"/>
    <cellStyle name="Output 4 13" xfId="4751" xr:uid="{00000000-0005-0000-0000-000090120000}"/>
    <cellStyle name="Output 4 13 2" xfId="4752" xr:uid="{00000000-0005-0000-0000-000091120000}"/>
    <cellStyle name="Output 4 13 3" xfId="4753" xr:uid="{00000000-0005-0000-0000-000092120000}"/>
    <cellStyle name="Output 4 14" xfId="4754" xr:uid="{00000000-0005-0000-0000-000093120000}"/>
    <cellStyle name="Output 4 14 2" xfId="4755" xr:uid="{00000000-0005-0000-0000-000094120000}"/>
    <cellStyle name="Output 4 15" xfId="4756" xr:uid="{00000000-0005-0000-0000-000095120000}"/>
    <cellStyle name="Output 4 15 2" xfId="4757" xr:uid="{00000000-0005-0000-0000-000096120000}"/>
    <cellStyle name="Output 4 16" xfId="4758" xr:uid="{00000000-0005-0000-0000-000097120000}"/>
    <cellStyle name="Output 4 17" xfId="4759" xr:uid="{00000000-0005-0000-0000-000098120000}"/>
    <cellStyle name="Output 4 2" xfId="4760" xr:uid="{00000000-0005-0000-0000-000099120000}"/>
    <cellStyle name="Output 4 2 10" xfId="4761" xr:uid="{00000000-0005-0000-0000-00009A120000}"/>
    <cellStyle name="Output 4 2 10 2" xfId="4762" xr:uid="{00000000-0005-0000-0000-00009B120000}"/>
    <cellStyle name="Output 4 2 10 3" xfId="4763" xr:uid="{00000000-0005-0000-0000-00009C120000}"/>
    <cellStyle name="Output 4 2 11" xfId="4764" xr:uid="{00000000-0005-0000-0000-00009D120000}"/>
    <cellStyle name="Output 4 2 11 2" xfId="4765" xr:uid="{00000000-0005-0000-0000-00009E120000}"/>
    <cellStyle name="Output 4 2 11 3" xfId="4766" xr:uid="{00000000-0005-0000-0000-00009F120000}"/>
    <cellStyle name="Output 4 2 12" xfId="4767" xr:uid="{00000000-0005-0000-0000-0000A0120000}"/>
    <cellStyle name="Output 4 2 12 2" xfId="4768" xr:uid="{00000000-0005-0000-0000-0000A1120000}"/>
    <cellStyle name="Output 4 2 12 3" xfId="4769" xr:uid="{00000000-0005-0000-0000-0000A2120000}"/>
    <cellStyle name="Output 4 2 13" xfId="4770" xr:uid="{00000000-0005-0000-0000-0000A3120000}"/>
    <cellStyle name="Output 4 2 13 2" xfId="4771" xr:uid="{00000000-0005-0000-0000-0000A4120000}"/>
    <cellStyle name="Output 4 2 14" xfId="4772" xr:uid="{00000000-0005-0000-0000-0000A5120000}"/>
    <cellStyle name="Output 4 2 14 2" xfId="4773" xr:uid="{00000000-0005-0000-0000-0000A6120000}"/>
    <cellStyle name="Output 4 2 15" xfId="4774" xr:uid="{00000000-0005-0000-0000-0000A7120000}"/>
    <cellStyle name="Output 4 2 16" xfId="4775" xr:uid="{00000000-0005-0000-0000-0000A8120000}"/>
    <cellStyle name="Output 4 2 2" xfId="4776" xr:uid="{00000000-0005-0000-0000-0000A9120000}"/>
    <cellStyle name="Output 4 2 2 2" xfId="4777" xr:uid="{00000000-0005-0000-0000-0000AA120000}"/>
    <cellStyle name="Output 4 2 2 2 2" xfId="4778" xr:uid="{00000000-0005-0000-0000-0000AB120000}"/>
    <cellStyle name="Output 4 2 2 2 3" xfId="4779" xr:uid="{00000000-0005-0000-0000-0000AC120000}"/>
    <cellStyle name="Output 4 2 2 2 4" xfId="4780" xr:uid="{00000000-0005-0000-0000-0000AD120000}"/>
    <cellStyle name="Output 4 2 2 3" xfId="4781" xr:uid="{00000000-0005-0000-0000-0000AE120000}"/>
    <cellStyle name="Output 4 2 2 4" xfId="4782" xr:uid="{00000000-0005-0000-0000-0000AF120000}"/>
    <cellStyle name="Output 4 2 2 5" xfId="4783" xr:uid="{00000000-0005-0000-0000-0000B0120000}"/>
    <cellStyle name="Output 4 2 2 6" xfId="4784" xr:uid="{00000000-0005-0000-0000-0000B1120000}"/>
    <cellStyle name="Output 4 2 2 7" xfId="4785" xr:uid="{00000000-0005-0000-0000-0000B2120000}"/>
    <cellStyle name="Output 4 2 2 8" xfId="4786" xr:uid="{00000000-0005-0000-0000-0000B3120000}"/>
    <cellStyle name="Output 4 2 3" xfId="4787" xr:uid="{00000000-0005-0000-0000-0000B4120000}"/>
    <cellStyle name="Output 4 2 3 2" xfId="4788" xr:uid="{00000000-0005-0000-0000-0000B5120000}"/>
    <cellStyle name="Output 4 2 3 3" xfId="4789" xr:uid="{00000000-0005-0000-0000-0000B6120000}"/>
    <cellStyle name="Output 4 2 3 4" xfId="4790" xr:uid="{00000000-0005-0000-0000-0000B7120000}"/>
    <cellStyle name="Output 4 2 3 5" xfId="4791" xr:uid="{00000000-0005-0000-0000-0000B8120000}"/>
    <cellStyle name="Output 4 2 3 6" xfId="4792" xr:uid="{00000000-0005-0000-0000-0000B9120000}"/>
    <cellStyle name="Output 4 2 4" xfId="4793" xr:uid="{00000000-0005-0000-0000-0000BA120000}"/>
    <cellStyle name="Output 4 2 4 2" xfId="4794" xr:uid="{00000000-0005-0000-0000-0000BB120000}"/>
    <cellStyle name="Output 4 2 4 3" xfId="4795" xr:uid="{00000000-0005-0000-0000-0000BC120000}"/>
    <cellStyle name="Output 4 2 5" xfId="4796" xr:uid="{00000000-0005-0000-0000-0000BD120000}"/>
    <cellStyle name="Output 4 2 5 2" xfId="4797" xr:uid="{00000000-0005-0000-0000-0000BE120000}"/>
    <cellStyle name="Output 4 2 5 3" xfId="4798" xr:uid="{00000000-0005-0000-0000-0000BF120000}"/>
    <cellStyle name="Output 4 2 6" xfId="4799" xr:uid="{00000000-0005-0000-0000-0000C0120000}"/>
    <cellStyle name="Output 4 2 6 2" xfId="4800" xr:uid="{00000000-0005-0000-0000-0000C1120000}"/>
    <cellStyle name="Output 4 2 6 3" xfId="4801" xr:uid="{00000000-0005-0000-0000-0000C2120000}"/>
    <cellStyle name="Output 4 2 7" xfId="4802" xr:uid="{00000000-0005-0000-0000-0000C3120000}"/>
    <cellStyle name="Output 4 2 7 2" xfId="4803" xr:uid="{00000000-0005-0000-0000-0000C4120000}"/>
    <cellStyle name="Output 4 2 7 3" xfId="4804" xr:uid="{00000000-0005-0000-0000-0000C5120000}"/>
    <cellStyle name="Output 4 2 8" xfId="4805" xr:uid="{00000000-0005-0000-0000-0000C6120000}"/>
    <cellStyle name="Output 4 2 8 2" xfId="4806" xr:uid="{00000000-0005-0000-0000-0000C7120000}"/>
    <cellStyle name="Output 4 2 8 3" xfId="4807" xr:uid="{00000000-0005-0000-0000-0000C8120000}"/>
    <cellStyle name="Output 4 2 9" xfId="4808" xr:uid="{00000000-0005-0000-0000-0000C9120000}"/>
    <cellStyle name="Output 4 2 9 2" xfId="4809" xr:uid="{00000000-0005-0000-0000-0000CA120000}"/>
    <cellStyle name="Output 4 2 9 3" xfId="4810" xr:uid="{00000000-0005-0000-0000-0000CB120000}"/>
    <cellStyle name="Output 4 3" xfId="4811" xr:uid="{00000000-0005-0000-0000-0000CC120000}"/>
    <cellStyle name="Output 4 3 2" xfId="4812" xr:uid="{00000000-0005-0000-0000-0000CD120000}"/>
    <cellStyle name="Output 4 3 2 2" xfId="4813" xr:uid="{00000000-0005-0000-0000-0000CE120000}"/>
    <cellStyle name="Output 4 3 2 3" xfId="4814" xr:uid="{00000000-0005-0000-0000-0000CF120000}"/>
    <cellStyle name="Output 4 3 2 4" xfId="4815" xr:uid="{00000000-0005-0000-0000-0000D0120000}"/>
    <cellStyle name="Output 4 3 3" xfId="4816" xr:uid="{00000000-0005-0000-0000-0000D1120000}"/>
    <cellStyle name="Output 4 3 4" xfId="4817" xr:uid="{00000000-0005-0000-0000-0000D2120000}"/>
    <cellStyle name="Output 4 3 5" xfId="4818" xr:uid="{00000000-0005-0000-0000-0000D3120000}"/>
    <cellStyle name="Output 4 3 6" xfId="4819" xr:uid="{00000000-0005-0000-0000-0000D4120000}"/>
    <cellStyle name="Output 4 3 7" xfId="4820" xr:uid="{00000000-0005-0000-0000-0000D5120000}"/>
    <cellStyle name="Output 4 3 8" xfId="4821" xr:uid="{00000000-0005-0000-0000-0000D6120000}"/>
    <cellStyle name="Output 4 4" xfId="4822" xr:uid="{00000000-0005-0000-0000-0000D7120000}"/>
    <cellStyle name="Output 4 4 2" xfId="4823" xr:uid="{00000000-0005-0000-0000-0000D8120000}"/>
    <cellStyle name="Output 4 4 3" xfId="4824" xr:uid="{00000000-0005-0000-0000-0000D9120000}"/>
    <cellStyle name="Output 4 4 4" xfId="4825" xr:uid="{00000000-0005-0000-0000-0000DA120000}"/>
    <cellStyle name="Output 4 4 5" xfId="4826" xr:uid="{00000000-0005-0000-0000-0000DB120000}"/>
    <cellStyle name="Output 4 4 6" xfId="4827" xr:uid="{00000000-0005-0000-0000-0000DC120000}"/>
    <cellStyle name="Output 4 5" xfId="4828" xr:uid="{00000000-0005-0000-0000-0000DD120000}"/>
    <cellStyle name="Output 4 5 2" xfId="4829" xr:uid="{00000000-0005-0000-0000-0000DE120000}"/>
    <cellStyle name="Output 4 5 3" xfId="4830" xr:uid="{00000000-0005-0000-0000-0000DF120000}"/>
    <cellStyle name="Output 4 6" xfId="4831" xr:uid="{00000000-0005-0000-0000-0000E0120000}"/>
    <cellStyle name="Output 4 6 2" xfId="4832" xr:uid="{00000000-0005-0000-0000-0000E1120000}"/>
    <cellStyle name="Output 4 6 3" xfId="4833" xr:uid="{00000000-0005-0000-0000-0000E2120000}"/>
    <cellStyle name="Output 4 7" xfId="4834" xr:uid="{00000000-0005-0000-0000-0000E3120000}"/>
    <cellStyle name="Output 4 7 2" xfId="4835" xr:uid="{00000000-0005-0000-0000-0000E4120000}"/>
    <cellStyle name="Output 4 7 3" xfId="4836" xr:uid="{00000000-0005-0000-0000-0000E5120000}"/>
    <cellStyle name="Output 4 8" xfId="4837" xr:uid="{00000000-0005-0000-0000-0000E6120000}"/>
    <cellStyle name="Output 4 8 2" xfId="4838" xr:uid="{00000000-0005-0000-0000-0000E7120000}"/>
    <cellStyle name="Output 4 8 3" xfId="4839" xr:uid="{00000000-0005-0000-0000-0000E8120000}"/>
    <cellStyle name="Output 4 9" xfId="4840" xr:uid="{00000000-0005-0000-0000-0000E9120000}"/>
    <cellStyle name="Output 4 9 2" xfId="4841" xr:uid="{00000000-0005-0000-0000-0000EA120000}"/>
    <cellStyle name="Output 4 9 3" xfId="4842" xr:uid="{00000000-0005-0000-0000-0000EB120000}"/>
    <cellStyle name="Output 5" xfId="4843" xr:uid="{00000000-0005-0000-0000-0000EC120000}"/>
    <cellStyle name="Output 5 10" xfId="4844" xr:uid="{00000000-0005-0000-0000-0000ED120000}"/>
    <cellStyle name="Output 5 10 2" xfId="4845" xr:uid="{00000000-0005-0000-0000-0000EE120000}"/>
    <cellStyle name="Output 5 10 3" xfId="4846" xr:uid="{00000000-0005-0000-0000-0000EF120000}"/>
    <cellStyle name="Output 5 11" xfId="4847" xr:uid="{00000000-0005-0000-0000-0000F0120000}"/>
    <cellStyle name="Output 5 11 2" xfId="4848" xr:uid="{00000000-0005-0000-0000-0000F1120000}"/>
    <cellStyle name="Output 5 11 3" xfId="4849" xr:uid="{00000000-0005-0000-0000-0000F2120000}"/>
    <cellStyle name="Output 5 12" xfId="4850" xr:uid="{00000000-0005-0000-0000-0000F3120000}"/>
    <cellStyle name="Output 5 12 2" xfId="4851" xr:uid="{00000000-0005-0000-0000-0000F4120000}"/>
    <cellStyle name="Output 5 12 3" xfId="4852" xr:uid="{00000000-0005-0000-0000-0000F5120000}"/>
    <cellStyle name="Output 5 13" xfId="4853" xr:uid="{00000000-0005-0000-0000-0000F6120000}"/>
    <cellStyle name="Output 5 13 2" xfId="4854" xr:uid="{00000000-0005-0000-0000-0000F7120000}"/>
    <cellStyle name="Output 5 13 3" xfId="4855" xr:uid="{00000000-0005-0000-0000-0000F8120000}"/>
    <cellStyle name="Output 5 14" xfId="4856" xr:uid="{00000000-0005-0000-0000-0000F9120000}"/>
    <cellStyle name="Output 5 14 2" xfId="4857" xr:uid="{00000000-0005-0000-0000-0000FA120000}"/>
    <cellStyle name="Output 5 15" xfId="4858" xr:uid="{00000000-0005-0000-0000-0000FB120000}"/>
    <cellStyle name="Output 5 15 2" xfId="4859" xr:uid="{00000000-0005-0000-0000-0000FC120000}"/>
    <cellStyle name="Output 5 16" xfId="4860" xr:uid="{00000000-0005-0000-0000-0000FD120000}"/>
    <cellStyle name="Output 5 17" xfId="4861" xr:uid="{00000000-0005-0000-0000-0000FE120000}"/>
    <cellStyle name="Output 5 2" xfId="4862" xr:uid="{00000000-0005-0000-0000-0000FF120000}"/>
    <cellStyle name="Output 5 2 10" xfId="4863" xr:uid="{00000000-0005-0000-0000-000000130000}"/>
    <cellStyle name="Output 5 2 10 2" xfId="4864" xr:uid="{00000000-0005-0000-0000-000001130000}"/>
    <cellStyle name="Output 5 2 10 3" xfId="4865" xr:uid="{00000000-0005-0000-0000-000002130000}"/>
    <cellStyle name="Output 5 2 11" xfId="4866" xr:uid="{00000000-0005-0000-0000-000003130000}"/>
    <cellStyle name="Output 5 2 11 2" xfId="4867" xr:uid="{00000000-0005-0000-0000-000004130000}"/>
    <cellStyle name="Output 5 2 11 3" xfId="4868" xr:uid="{00000000-0005-0000-0000-000005130000}"/>
    <cellStyle name="Output 5 2 12" xfId="4869" xr:uid="{00000000-0005-0000-0000-000006130000}"/>
    <cellStyle name="Output 5 2 12 2" xfId="4870" xr:uid="{00000000-0005-0000-0000-000007130000}"/>
    <cellStyle name="Output 5 2 12 3" xfId="4871" xr:uid="{00000000-0005-0000-0000-000008130000}"/>
    <cellStyle name="Output 5 2 13" xfId="4872" xr:uid="{00000000-0005-0000-0000-000009130000}"/>
    <cellStyle name="Output 5 2 13 2" xfId="4873" xr:uid="{00000000-0005-0000-0000-00000A130000}"/>
    <cellStyle name="Output 5 2 14" xfId="4874" xr:uid="{00000000-0005-0000-0000-00000B130000}"/>
    <cellStyle name="Output 5 2 14 2" xfId="4875" xr:uid="{00000000-0005-0000-0000-00000C130000}"/>
    <cellStyle name="Output 5 2 15" xfId="4876" xr:uid="{00000000-0005-0000-0000-00000D130000}"/>
    <cellStyle name="Output 5 2 16" xfId="4877" xr:uid="{00000000-0005-0000-0000-00000E130000}"/>
    <cellStyle name="Output 5 2 2" xfId="4878" xr:uid="{00000000-0005-0000-0000-00000F130000}"/>
    <cellStyle name="Output 5 2 2 2" xfId="4879" xr:uid="{00000000-0005-0000-0000-000010130000}"/>
    <cellStyle name="Output 5 2 2 2 2" xfId="4880" xr:uid="{00000000-0005-0000-0000-000011130000}"/>
    <cellStyle name="Output 5 2 2 2 3" xfId="4881" xr:uid="{00000000-0005-0000-0000-000012130000}"/>
    <cellStyle name="Output 5 2 2 2 4" xfId="4882" xr:uid="{00000000-0005-0000-0000-000013130000}"/>
    <cellStyle name="Output 5 2 2 3" xfId="4883" xr:uid="{00000000-0005-0000-0000-000014130000}"/>
    <cellStyle name="Output 5 2 2 4" xfId="4884" xr:uid="{00000000-0005-0000-0000-000015130000}"/>
    <cellStyle name="Output 5 2 2 5" xfId="4885" xr:uid="{00000000-0005-0000-0000-000016130000}"/>
    <cellStyle name="Output 5 2 2 6" xfId="4886" xr:uid="{00000000-0005-0000-0000-000017130000}"/>
    <cellStyle name="Output 5 2 2 7" xfId="4887" xr:uid="{00000000-0005-0000-0000-000018130000}"/>
    <cellStyle name="Output 5 2 2 8" xfId="4888" xr:uid="{00000000-0005-0000-0000-000019130000}"/>
    <cellStyle name="Output 5 2 3" xfId="4889" xr:uid="{00000000-0005-0000-0000-00001A130000}"/>
    <cellStyle name="Output 5 2 3 2" xfId="4890" xr:uid="{00000000-0005-0000-0000-00001B130000}"/>
    <cellStyle name="Output 5 2 3 3" xfId="4891" xr:uid="{00000000-0005-0000-0000-00001C130000}"/>
    <cellStyle name="Output 5 2 3 4" xfId="4892" xr:uid="{00000000-0005-0000-0000-00001D130000}"/>
    <cellStyle name="Output 5 2 3 5" xfId="4893" xr:uid="{00000000-0005-0000-0000-00001E130000}"/>
    <cellStyle name="Output 5 2 3 6" xfId="4894" xr:uid="{00000000-0005-0000-0000-00001F130000}"/>
    <cellStyle name="Output 5 2 4" xfId="4895" xr:uid="{00000000-0005-0000-0000-000020130000}"/>
    <cellStyle name="Output 5 2 4 2" xfId="4896" xr:uid="{00000000-0005-0000-0000-000021130000}"/>
    <cellStyle name="Output 5 2 4 3" xfId="4897" xr:uid="{00000000-0005-0000-0000-000022130000}"/>
    <cellStyle name="Output 5 2 5" xfId="4898" xr:uid="{00000000-0005-0000-0000-000023130000}"/>
    <cellStyle name="Output 5 2 5 2" xfId="4899" xr:uid="{00000000-0005-0000-0000-000024130000}"/>
    <cellStyle name="Output 5 2 5 3" xfId="4900" xr:uid="{00000000-0005-0000-0000-000025130000}"/>
    <cellStyle name="Output 5 2 6" xfId="4901" xr:uid="{00000000-0005-0000-0000-000026130000}"/>
    <cellStyle name="Output 5 2 6 2" xfId="4902" xr:uid="{00000000-0005-0000-0000-000027130000}"/>
    <cellStyle name="Output 5 2 6 3" xfId="4903" xr:uid="{00000000-0005-0000-0000-000028130000}"/>
    <cellStyle name="Output 5 2 7" xfId="4904" xr:uid="{00000000-0005-0000-0000-000029130000}"/>
    <cellStyle name="Output 5 2 7 2" xfId="4905" xr:uid="{00000000-0005-0000-0000-00002A130000}"/>
    <cellStyle name="Output 5 2 7 3" xfId="4906" xr:uid="{00000000-0005-0000-0000-00002B130000}"/>
    <cellStyle name="Output 5 2 8" xfId="4907" xr:uid="{00000000-0005-0000-0000-00002C130000}"/>
    <cellStyle name="Output 5 2 8 2" xfId="4908" xr:uid="{00000000-0005-0000-0000-00002D130000}"/>
    <cellStyle name="Output 5 2 8 3" xfId="4909" xr:uid="{00000000-0005-0000-0000-00002E130000}"/>
    <cellStyle name="Output 5 2 9" xfId="4910" xr:uid="{00000000-0005-0000-0000-00002F130000}"/>
    <cellStyle name="Output 5 2 9 2" xfId="4911" xr:uid="{00000000-0005-0000-0000-000030130000}"/>
    <cellStyle name="Output 5 2 9 3" xfId="4912" xr:uid="{00000000-0005-0000-0000-000031130000}"/>
    <cellStyle name="Output 5 3" xfId="4913" xr:uid="{00000000-0005-0000-0000-000032130000}"/>
    <cellStyle name="Output 5 3 2" xfId="4914" xr:uid="{00000000-0005-0000-0000-000033130000}"/>
    <cellStyle name="Output 5 3 2 2" xfId="4915" xr:uid="{00000000-0005-0000-0000-000034130000}"/>
    <cellStyle name="Output 5 3 2 3" xfId="4916" xr:uid="{00000000-0005-0000-0000-000035130000}"/>
    <cellStyle name="Output 5 3 2 4" xfId="4917" xr:uid="{00000000-0005-0000-0000-000036130000}"/>
    <cellStyle name="Output 5 3 3" xfId="4918" xr:uid="{00000000-0005-0000-0000-000037130000}"/>
    <cellStyle name="Output 5 3 4" xfId="4919" xr:uid="{00000000-0005-0000-0000-000038130000}"/>
    <cellStyle name="Output 5 3 5" xfId="4920" xr:uid="{00000000-0005-0000-0000-000039130000}"/>
    <cellStyle name="Output 5 3 6" xfId="4921" xr:uid="{00000000-0005-0000-0000-00003A130000}"/>
    <cellStyle name="Output 5 3 7" xfId="4922" xr:uid="{00000000-0005-0000-0000-00003B130000}"/>
    <cellStyle name="Output 5 3 8" xfId="4923" xr:uid="{00000000-0005-0000-0000-00003C130000}"/>
    <cellStyle name="Output 5 4" xfId="4924" xr:uid="{00000000-0005-0000-0000-00003D130000}"/>
    <cellStyle name="Output 5 4 2" xfId="4925" xr:uid="{00000000-0005-0000-0000-00003E130000}"/>
    <cellStyle name="Output 5 4 3" xfId="4926" xr:uid="{00000000-0005-0000-0000-00003F130000}"/>
    <cellStyle name="Output 5 4 4" xfId="4927" xr:uid="{00000000-0005-0000-0000-000040130000}"/>
    <cellStyle name="Output 5 4 5" xfId="4928" xr:uid="{00000000-0005-0000-0000-000041130000}"/>
    <cellStyle name="Output 5 4 6" xfId="4929" xr:uid="{00000000-0005-0000-0000-000042130000}"/>
    <cellStyle name="Output 5 5" xfId="4930" xr:uid="{00000000-0005-0000-0000-000043130000}"/>
    <cellStyle name="Output 5 5 2" xfId="4931" xr:uid="{00000000-0005-0000-0000-000044130000}"/>
    <cellStyle name="Output 5 5 3" xfId="4932" xr:uid="{00000000-0005-0000-0000-000045130000}"/>
    <cellStyle name="Output 5 6" xfId="4933" xr:uid="{00000000-0005-0000-0000-000046130000}"/>
    <cellStyle name="Output 5 6 2" xfId="4934" xr:uid="{00000000-0005-0000-0000-000047130000}"/>
    <cellStyle name="Output 5 6 3" xfId="4935" xr:uid="{00000000-0005-0000-0000-000048130000}"/>
    <cellStyle name="Output 5 7" xfId="4936" xr:uid="{00000000-0005-0000-0000-000049130000}"/>
    <cellStyle name="Output 5 7 2" xfId="4937" xr:uid="{00000000-0005-0000-0000-00004A130000}"/>
    <cellStyle name="Output 5 7 3" xfId="4938" xr:uid="{00000000-0005-0000-0000-00004B130000}"/>
    <cellStyle name="Output 5 8" xfId="4939" xr:uid="{00000000-0005-0000-0000-00004C130000}"/>
    <cellStyle name="Output 5 8 2" xfId="4940" xr:uid="{00000000-0005-0000-0000-00004D130000}"/>
    <cellStyle name="Output 5 8 3" xfId="4941" xr:uid="{00000000-0005-0000-0000-00004E130000}"/>
    <cellStyle name="Output 5 9" xfId="4942" xr:uid="{00000000-0005-0000-0000-00004F130000}"/>
    <cellStyle name="Output 5 9 2" xfId="4943" xr:uid="{00000000-0005-0000-0000-000050130000}"/>
    <cellStyle name="Output 5 9 3" xfId="4944" xr:uid="{00000000-0005-0000-0000-000051130000}"/>
    <cellStyle name="Percent [0]" xfId="4945" xr:uid="{00000000-0005-0000-0000-000052130000}"/>
    <cellStyle name="Percent 10" xfId="4946" xr:uid="{00000000-0005-0000-0000-000053130000}"/>
    <cellStyle name="Percent 10 2" xfId="4947" xr:uid="{00000000-0005-0000-0000-000054130000}"/>
    <cellStyle name="Percent 10 2 2" xfId="4948" xr:uid="{00000000-0005-0000-0000-000055130000}"/>
    <cellStyle name="Percent 10 3" xfId="4949" xr:uid="{00000000-0005-0000-0000-000056130000}"/>
    <cellStyle name="Percent 11" xfId="4950" xr:uid="{00000000-0005-0000-0000-000057130000}"/>
    <cellStyle name="Percent 11 2" xfId="4951" xr:uid="{00000000-0005-0000-0000-000058130000}"/>
    <cellStyle name="Percent 11 2 2" xfId="4952" xr:uid="{00000000-0005-0000-0000-000059130000}"/>
    <cellStyle name="Percent 11 3" xfId="4953" xr:uid="{00000000-0005-0000-0000-00005A130000}"/>
    <cellStyle name="Percent 12" xfId="4954" xr:uid="{00000000-0005-0000-0000-00005B130000}"/>
    <cellStyle name="Percent 13" xfId="4955" xr:uid="{00000000-0005-0000-0000-00005C130000}"/>
    <cellStyle name="Percent 13 2" xfId="4956" xr:uid="{00000000-0005-0000-0000-00005D130000}"/>
    <cellStyle name="Percent 14" xfId="4957" xr:uid="{00000000-0005-0000-0000-00005E130000}"/>
    <cellStyle name="Percent 14 2" xfId="4958" xr:uid="{00000000-0005-0000-0000-00005F130000}"/>
    <cellStyle name="Percent 15" xfId="4959" xr:uid="{00000000-0005-0000-0000-000060130000}"/>
    <cellStyle name="Percent 15 2" xfId="4960" xr:uid="{00000000-0005-0000-0000-000061130000}"/>
    <cellStyle name="Percent 16" xfId="4961" xr:uid="{00000000-0005-0000-0000-000062130000}"/>
    <cellStyle name="Percent 16 2" xfId="4962" xr:uid="{00000000-0005-0000-0000-000063130000}"/>
    <cellStyle name="Percent 17" xfId="4963" xr:uid="{00000000-0005-0000-0000-000064130000}"/>
    <cellStyle name="Percent 18" xfId="4964" xr:uid="{00000000-0005-0000-0000-000065130000}"/>
    <cellStyle name="Percent 19" xfId="4965" xr:uid="{00000000-0005-0000-0000-000066130000}"/>
    <cellStyle name="Percent 2" xfId="4966" xr:uid="{00000000-0005-0000-0000-000067130000}"/>
    <cellStyle name="Percent 2 2" xfId="4967" xr:uid="{00000000-0005-0000-0000-000068130000}"/>
    <cellStyle name="Percent 2 2 2" xfId="4968" xr:uid="{00000000-0005-0000-0000-000069130000}"/>
    <cellStyle name="Percent 2 2 3" xfId="4969" xr:uid="{00000000-0005-0000-0000-00006A130000}"/>
    <cellStyle name="Percent 2 2 4" xfId="4970" xr:uid="{00000000-0005-0000-0000-00006B130000}"/>
    <cellStyle name="Percent 2 2 5" xfId="4971" xr:uid="{00000000-0005-0000-0000-00006C130000}"/>
    <cellStyle name="Percent 2 3" xfId="4972" xr:uid="{00000000-0005-0000-0000-00006D130000}"/>
    <cellStyle name="Percent 2 3 2" xfId="4973" xr:uid="{00000000-0005-0000-0000-00006E130000}"/>
    <cellStyle name="Percent 2 4" xfId="4974" xr:uid="{00000000-0005-0000-0000-00006F130000}"/>
    <cellStyle name="Percent 2 4 2" xfId="4975" xr:uid="{00000000-0005-0000-0000-000070130000}"/>
    <cellStyle name="Percent 2 5" xfId="4976" xr:uid="{00000000-0005-0000-0000-000071130000}"/>
    <cellStyle name="Percent 2 6" xfId="4977" xr:uid="{00000000-0005-0000-0000-000072130000}"/>
    <cellStyle name="Percent 2 7" xfId="4978" xr:uid="{00000000-0005-0000-0000-000073130000}"/>
    <cellStyle name="Percent 20" xfId="4979" xr:uid="{00000000-0005-0000-0000-000074130000}"/>
    <cellStyle name="Percent 21" xfId="4980" xr:uid="{00000000-0005-0000-0000-000075130000}"/>
    <cellStyle name="Percent 22" xfId="4981" xr:uid="{00000000-0005-0000-0000-000076130000}"/>
    <cellStyle name="Percent 23" xfId="4982" xr:uid="{00000000-0005-0000-0000-000077130000}"/>
    <cellStyle name="Percent 24" xfId="4983" xr:uid="{00000000-0005-0000-0000-000078130000}"/>
    <cellStyle name="Percent 25" xfId="4984" xr:uid="{00000000-0005-0000-0000-000079130000}"/>
    <cellStyle name="Percent 26" xfId="4985" xr:uid="{00000000-0005-0000-0000-00007A130000}"/>
    <cellStyle name="Percent 27" xfId="4986" xr:uid="{00000000-0005-0000-0000-00007B130000}"/>
    <cellStyle name="Percent 28" xfId="4987" xr:uid="{00000000-0005-0000-0000-00007C130000}"/>
    <cellStyle name="Percent 29" xfId="4988" xr:uid="{00000000-0005-0000-0000-00007D130000}"/>
    <cellStyle name="Percent 3" xfId="4989" xr:uid="{00000000-0005-0000-0000-00007E130000}"/>
    <cellStyle name="Percent 3 2" xfId="4990" xr:uid="{00000000-0005-0000-0000-00007F130000}"/>
    <cellStyle name="Percent 3 2 2" xfId="4991" xr:uid="{00000000-0005-0000-0000-000080130000}"/>
    <cellStyle name="Percent 3 2 2 2" xfId="4992" xr:uid="{00000000-0005-0000-0000-000081130000}"/>
    <cellStyle name="Percent 3 2 2 2 2" xfId="4993" xr:uid="{00000000-0005-0000-0000-000082130000}"/>
    <cellStyle name="Percent 3 2 2 3" xfId="4994" xr:uid="{00000000-0005-0000-0000-000083130000}"/>
    <cellStyle name="Percent 3 2 3" xfId="4995" xr:uid="{00000000-0005-0000-0000-000084130000}"/>
    <cellStyle name="Percent 3 2 3 2" xfId="4996" xr:uid="{00000000-0005-0000-0000-000085130000}"/>
    <cellStyle name="Percent 3 2 4" xfId="4997" xr:uid="{00000000-0005-0000-0000-000086130000}"/>
    <cellStyle name="Percent 3 3" xfId="4998" xr:uid="{00000000-0005-0000-0000-000087130000}"/>
    <cellStyle name="Percent 3 4" xfId="4999" xr:uid="{00000000-0005-0000-0000-000088130000}"/>
    <cellStyle name="Percent 30" xfId="5000" xr:uid="{00000000-0005-0000-0000-000089130000}"/>
    <cellStyle name="Percent 31" xfId="5001" xr:uid="{00000000-0005-0000-0000-00008A130000}"/>
    <cellStyle name="Percent 32" xfId="5002" xr:uid="{00000000-0005-0000-0000-00008B130000}"/>
    <cellStyle name="Percent 33" xfId="5003" xr:uid="{00000000-0005-0000-0000-00008C130000}"/>
    <cellStyle name="Percent 34" xfId="5004" xr:uid="{00000000-0005-0000-0000-00008D130000}"/>
    <cellStyle name="Percent 35" xfId="5005" xr:uid="{00000000-0005-0000-0000-00008E130000}"/>
    <cellStyle name="Percent 36" xfId="5006" xr:uid="{00000000-0005-0000-0000-00008F130000}"/>
    <cellStyle name="Percent 37" xfId="5007" xr:uid="{00000000-0005-0000-0000-000090130000}"/>
    <cellStyle name="Percent 38" xfId="5008" xr:uid="{00000000-0005-0000-0000-000091130000}"/>
    <cellStyle name="Percent 39" xfId="5009" xr:uid="{00000000-0005-0000-0000-000092130000}"/>
    <cellStyle name="Percent 4" xfId="5010" xr:uid="{00000000-0005-0000-0000-000093130000}"/>
    <cellStyle name="Percent 40" xfId="5011" xr:uid="{00000000-0005-0000-0000-000094130000}"/>
    <cellStyle name="Percent 41" xfId="5012" xr:uid="{00000000-0005-0000-0000-000095130000}"/>
    <cellStyle name="Percent 42" xfId="5013" xr:uid="{00000000-0005-0000-0000-000096130000}"/>
    <cellStyle name="Percent 43" xfId="5014" xr:uid="{00000000-0005-0000-0000-000097130000}"/>
    <cellStyle name="Percent 44" xfId="5015" xr:uid="{00000000-0005-0000-0000-000098130000}"/>
    <cellStyle name="Percent 45" xfId="5016" xr:uid="{00000000-0005-0000-0000-000099130000}"/>
    <cellStyle name="Percent 46" xfId="5017" xr:uid="{00000000-0005-0000-0000-00009A130000}"/>
    <cellStyle name="Percent 47" xfId="5018" xr:uid="{00000000-0005-0000-0000-00009B130000}"/>
    <cellStyle name="Percent 48" xfId="5019" xr:uid="{00000000-0005-0000-0000-00009C130000}"/>
    <cellStyle name="Percent 49" xfId="5020" xr:uid="{00000000-0005-0000-0000-00009D130000}"/>
    <cellStyle name="Percent 5" xfId="5021" xr:uid="{00000000-0005-0000-0000-00009E130000}"/>
    <cellStyle name="Percent 50" xfId="5022" xr:uid="{00000000-0005-0000-0000-00009F130000}"/>
    <cellStyle name="Percent 51" xfId="5023" xr:uid="{00000000-0005-0000-0000-0000A0130000}"/>
    <cellStyle name="Percent 52" xfId="5024" xr:uid="{00000000-0005-0000-0000-0000A1130000}"/>
    <cellStyle name="Percent 53" xfId="5025" xr:uid="{00000000-0005-0000-0000-0000A2130000}"/>
    <cellStyle name="Percent 54" xfId="5026" xr:uid="{00000000-0005-0000-0000-0000A3130000}"/>
    <cellStyle name="Percent 55" xfId="5027" xr:uid="{00000000-0005-0000-0000-0000A4130000}"/>
    <cellStyle name="Percent 56" xfId="5028" xr:uid="{00000000-0005-0000-0000-0000A5130000}"/>
    <cellStyle name="Percent 57" xfId="5029" xr:uid="{00000000-0005-0000-0000-0000A6130000}"/>
    <cellStyle name="Percent 58" xfId="5030" xr:uid="{00000000-0005-0000-0000-0000A7130000}"/>
    <cellStyle name="Percent 59" xfId="5031" xr:uid="{00000000-0005-0000-0000-0000A8130000}"/>
    <cellStyle name="Percent 6" xfId="5032" xr:uid="{00000000-0005-0000-0000-0000A9130000}"/>
    <cellStyle name="Percent 60" xfId="5033" xr:uid="{00000000-0005-0000-0000-0000AA130000}"/>
    <cellStyle name="Percent 61" xfId="5034" xr:uid="{00000000-0005-0000-0000-0000AB130000}"/>
    <cellStyle name="Percent 62" xfId="5035" xr:uid="{00000000-0005-0000-0000-0000AC130000}"/>
    <cellStyle name="Percent 63" xfId="5036" xr:uid="{00000000-0005-0000-0000-0000AD130000}"/>
    <cellStyle name="Percent 64" xfId="5037" xr:uid="{00000000-0005-0000-0000-0000AE130000}"/>
    <cellStyle name="Percent 65" xfId="5038" xr:uid="{00000000-0005-0000-0000-0000AF130000}"/>
    <cellStyle name="Percent 66" xfId="5039" xr:uid="{00000000-0005-0000-0000-0000B0130000}"/>
    <cellStyle name="Percent 67" xfId="5040" xr:uid="{00000000-0005-0000-0000-0000B1130000}"/>
    <cellStyle name="Percent 68" xfId="5041" xr:uid="{00000000-0005-0000-0000-0000B2130000}"/>
    <cellStyle name="Percent 69" xfId="5042" xr:uid="{00000000-0005-0000-0000-0000B3130000}"/>
    <cellStyle name="Percent 7" xfId="5043" xr:uid="{00000000-0005-0000-0000-0000B4130000}"/>
    <cellStyle name="Percent 7 2" xfId="5044" xr:uid="{00000000-0005-0000-0000-0000B5130000}"/>
    <cellStyle name="Percent 7 3" xfId="5045" xr:uid="{00000000-0005-0000-0000-0000B6130000}"/>
    <cellStyle name="Percent 70" xfId="5046" xr:uid="{00000000-0005-0000-0000-0000B7130000}"/>
    <cellStyle name="Percent 71" xfId="5047" xr:uid="{00000000-0005-0000-0000-0000B8130000}"/>
    <cellStyle name="Percent 72" xfId="5048" xr:uid="{00000000-0005-0000-0000-0000B9130000}"/>
    <cellStyle name="Percent 73" xfId="5049" xr:uid="{00000000-0005-0000-0000-0000BA130000}"/>
    <cellStyle name="Percent 74" xfId="5050" xr:uid="{00000000-0005-0000-0000-0000BB130000}"/>
    <cellStyle name="Percent 75" xfId="5051" xr:uid="{00000000-0005-0000-0000-0000BC130000}"/>
    <cellStyle name="Percent 76" xfId="5052" xr:uid="{00000000-0005-0000-0000-0000BD130000}"/>
    <cellStyle name="Percent 77" xfId="5053" xr:uid="{00000000-0005-0000-0000-0000BE130000}"/>
    <cellStyle name="Percent 78" xfId="5054" xr:uid="{00000000-0005-0000-0000-0000BF130000}"/>
    <cellStyle name="Percent 79" xfId="5055" xr:uid="{00000000-0005-0000-0000-0000C0130000}"/>
    <cellStyle name="Percent 8" xfId="5056" xr:uid="{00000000-0005-0000-0000-0000C1130000}"/>
    <cellStyle name="Percent 80" xfId="5057" xr:uid="{00000000-0005-0000-0000-0000C2130000}"/>
    <cellStyle name="Percent 81" xfId="5058" xr:uid="{00000000-0005-0000-0000-0000C3130000}"/>
    <cellStyle name="Percent 82" xfId="5059" xr:uid="{00000000-0005-0000-0000-0000C4130000}"/>
    <cellStyle name="Percent 83" xfId="5060" xr:uid="{00000000-0005-0000-0000-0000C5130000}"/>
    <cellStyle name="Percent 84" xfId="5061" xr:uid="{00000000-0005-0000-0000-0000C6130000}"/>
    <cellStyle name="Percent 85" xfId="5062" xr:uid="{00000000-0005-0000-0000-0000C7130000}"/>
    <cellStyle name="Percent 86" xfId="5063" xr:uid="{00000000-0005-0000-0000-0000C8130000}"/>
    <cellStyle name="Percent 87" xfId="5064" xr:uid="{00000000-0005-0000-0000-0000C9130000}"/>
    <cellStyle name="Percent 88" xfId="5065" xr:uid="{00000000-0005-0000-0000-0000CA130000}"/>
    <cellStyle name="Percent 9" xfId="5066" xr:uid="{00000000-0005-0000-0000-0000CB130000}"/>
    <cellStyle name="Percent 9 2" xfId="5067" xr:uid="{00000000-0005-0000-0000-0000CC130000}"/>
    <cellStyle name="Percent 9 2 2" xfId="5068" xr:uid="{00000000-0005-0000-0000-0000CD130000}"/>
    <cellStyle name="Percent 9 3" xfId="5069" xr:uid="{00000000-0005-0000-0000-0000CE130000}"/>
    <cellStyle name="PSChar" xfId="5070" xr:uid="{00000000-0005-0000-0000-0000CF130000}"/>
    <cellStyle name="PSChar 2" xfId="5071" xr:uid="{00000000-0005-0000-0000-0000D0130000}"/>
    <cellStyle name="PSChar 2 2" xfId="5072" xr:uid="{00000000-0005-0000-0000-0000D1130000}"/>
    <cellStyle name="PSDate" xfId="5073" xr:uid="{00000000-0005-0000-0000-0000D2130000}"/>
    <cellStyle name="PSDate 2" xfId="5074" xr:uid="{00000000-0005-0000-0000-0000D3130000}"/>
    <cellStyle name="PSDec" xfId="5075" xr:uid="{00000000-0005-0000-0000-0000D4130000}"/>
    <cellStyle name="PSDec 2" xfId="5076" xr:uid="{00000000-0005-0000-0000-0000D5130000}"/>
    <cellStyle name="PSHeading" xfId="5077" xr:uid="{00000000-0005-0000-0000-0000D6130000}"/>
    <cellStyle name="PSHeading 2" xfId="5078" xr:uid="{00000000-0005-0000-0000-0000D7130000}"/>
    <cellStyle name="PSInt" xfId="5079" xr:uid="{00000000-0005-0000-0000-0000D8130000}"/>
    <cellStyle name="PSInt 2" xfId="5080" xr:uid="{00000000-0005-0000-0000-0000D9130000}"/>
    <cellStyle name="PSSpacer" xfId="5081" xr:uid="{00000000-0005-0000-0000-0000DA130000}"/>
    <cellStyle name="PSSpacer 2" xfId="5082" xr:uid="{00000000-0005-0000-0000-0000DB130000}"/>
    <cellStyle name="PSSpacer 2 2" xfId="5083" xr:uid="{00000000-0005-0000-0000-0000DC130000}"/>
    <cellStyle name="Standard_Anpassen der Amortisation" xfId="5084" xr:uid="{00000000-0005-0000-0000-0000DD130000}"/>
    <cellStyle name="Style 1" xfId="5085" xr:uid="{00000000-0005-0000-0000-0000DE130000}"/>
    <cellStyle name="Style 1 2" xfId="5086" xr:uid="{00000000-0005-0000-0000-0000DF130000}"/>
    <cellStyle name="Title 2" xfId="5087" xr:uid="{00000000-0005-0000-0000-0000E0130000}"/>
    <cellStyle name="Title 2 2" xfId="5088" xr:uid="{00000000-0005-0000-0000-0000E1130000}"/>
    <cellStyle name="Title 3" xfId="5089" xr:uid="{00000000-0005-0000-0000-0000E2130000}"/>
    <cellStyle name="Title 3 2" xfId="5090" xr:uid="{00000000-0005-0000-0000-0000E3130000}"/>
    <cellStyle name="Title 4" xfId="5091" xr:uid="{00000000-0005-0000-0000-0000E4130000}"/>
    <cellStyle name="Title 4 2" xfId="5092" xr:uid="{00000000-0005-0000-0000-0000E5130000}"/>
    <cellStyle name="Title 5" xfId="5093" xr:uid="{00000000-0005-0000-0000-0000E6130000}"/>
    <cellStyle name="Title 5 2" xfId="5094" xr:uid="{00000000-0005-0000-0000-0000E7130000}"/>
    <cellStyle name="Total 2" xfId="5095" xr:uid="{00000000-0005-0000-0000-0000E8130000}"/>
    <cellStyle name="Total 2 10" xfId="5096" xr:uid="{00000000-0005-0000-0000-0000E9130000}"/>
    <cellStyle name="Total 2 10 2" xfId="5097" xr:uid="{00000000-0005-0000-0000-0000EA130000}"/>
    <cellStyle name="Total 2 10 3" xfId="5098" xr:uid="{00000000-0005-0000-0000-0000EB130000}"/>
    <cellStyle name="Total 2 11" xfId="5099" xr:uid="{00000000-0005-0000-0000-0000EC130000}"/>
    <cellStyle name="Total 2 11 2" xfId="5100" xr:uid="{00000000-0005-0000-0000-0000ED130000}"/>
    <cellStyle name="Total 2 11 3" xfId="5101" xr:uid="{00000000-0005-0000-0000-0000EE130000}"/>
    <cellStyle name="Total 2 12" xfId="5102" xr:uid="{00000000-0005-0000-0000-0000EF130000}"/>
    <cellStyle name="Total 2 12 2" xfId="5103" xr:uid="{00000000-0005-0000-0000-0000F0130000}"/>
    <cellStyle name="Total 2 12 3" xfId="5104" xr:uid="{00000000-0005-0000-0000-0000F1130000}"/>
    <cellStyle name="Total 2 13" xfId="5105" xr:uid="{00000000-0005-0000-0000-0000F2130000}"/>
    <cellStyle name="Total 2 13 2" xfId="5106" xr:uid="{00000000-0005-0000-0000-0000F3130000}"/>
    <cellStyle name="Total 2 13 3" xfId="5107" xr:uid="{00000000-0005-0000-0000-0000F4130000}"/>
    <cellStyle name="Total 2 14" xfId="5108" xr:uid="{00000000-0005-0000-0000-0000F5130000}"/>
    <cellStyle name="Total 2 14 2" xfId="5109" xr:uid="{00000000-0005-0000-0000-0000F6130000}"/>
    <cellStyle name="Total 2 15" xfId="5110" xr:uid="{00000000-0005-0000-0000-0000F7130000}"/>
    <cellStyle name="Total 2 15 2" xfId="5111" xr:uid="{00000000-0005-0000-0000-0000F8130000}"/>
    <cellStyle name="Total 2 16" xfId="5112" xr:uid="{00000000-0005-0000-0000-0000F9130000}"/>
    <cellStyle name="Total 2 17" xfId="5113" xr:uid="{00000000-0005-0000-0000-0000FA130000}"/>
    <cellStyle name="Total 2 2" xfId="5114" xr:uid="{00000000-0005-0000-0000-0000FB130000}"/>
    <cellStyle name="Total 2 2 10" xfId="5115" xr:uid="{00000000-0005-0000-0000-0000FC130000}"/>
    <cellStyle name="Total 2 2 10 2" xfId="5116" xr:uid="{00000000-0005-0000-0000-0000FD130000}"/>
    <cellStyle name="Total 2 2 10 3" xfId="5117" xr:uid="{00000000-0005-0000-0000-0000FE130000}"/>
    <cellStyle name="Total 2 2 11" xfId="5118" xr:uid="{00000000-0005-0000-0000-0000FF130000}"/>
    <cellStyle name="Total 2 2 11 2" xfId="5119" xr:uid="{00000000-0005-0000-0000-000000140000}"/>
    <cellStyle name="Total 2 2 11 3" xfId="5120" xr:uid="{00000000-0005-0000-0000-000001140000}"/>
    <cellStyle name="Total 2 2 12" xfId="5121" xr:uid="{00000000-0005-0000-0000-000002140000}"/>
    <cellStyle name="Total 2 2 12 2" xfId="5122" xr:uid="{00000000-0005-0000-0000-000003140000}"/>
    <cellStyle name="Total 2 2 12 3" xfId="5123" xr:uid="{00000000-0005-0000-0000-000004140000}"/>
    <cellStyle name="Total 2 2 13" xfId="5124" xr:uid="{00000000-0005-0000-0000-000005140000}"/>
    <cellStyle name="Total 2 2 13 2" xfId="5125" xr:uid="{00000000-0005-0000-0000-000006140000}"/>
    <cellStyle name="Total 2 2 14" xfId="5126" xr:uid="{00000000-0005-0000-0000-000007140000}"/>
    <cellStyle name="Total 2 2 14 2" xfId="5127" xr:uid="{00000000-0005-0000-0000-000008140000}"/>
    <cellStyle name="Total 2 2 15" xfId="5128" xr:uid="{00000000-0005-0000-0000-000009140000}"/>
    <cellStyle name="Total 2 2 16" xfId="5129" xr:uid="{00000000-0005-0000-0000-00000A140000}"/>
    <cellStyle name="Total 2 2 2" xfId="5130" xr:uid="{00000000-0005-0000-0000-00000B140000}"/>
    <cellStyle name="Total 2 2 2 2" xfId="5131" xr:uid="{00000000-0005-0000-0000-00000C140000}"/>
    <cellStyle name="Total 2 2 2 2 2" xfId="5132" xr:uid="{00000000-0005-0000-0000-00000D140000}"/>
    <cellStyle name="Total 2 2 2 2 3" xfId="5133" xr:uid="{00000000-0005-0000-0000-00000E140000}"/>
    <cellStyle name="Total 2 2 2 2 4" xfId="5134" xr:uid="{00000000-0005-0000-0000-00000F140000}"/>
    <cellStyle name="Total 2 2 2 3" xfId="5135" xr:uid="{00000000-0005-0000-0000-000010140000}"/>
    <cellStyle name="Total 2 2 2 4" xfId="5136" xr:uid="{00000000-0005-0000-0000-000011140000}"/>
    <cellStyle name="Total 2 2 2 5" xfId="5137" xr:uid="{00000000-0005-0000-0000-000012140000}"/>
    <cellStyle name="Total 2 2 2 6" xfId="5138" xr:uid="{00000000-0005-0000-0000-000013140000}"/>
    <cellStyle name="Total 2 2 2 7" xfId="5139" xr:uid="{00000000-0005-0000-0000-000014140000}"/>
    <cellStyle name="Total 2 2 2 8" xfId="5140" xr:uid="{00000000-0005-0000-0000-000015140000}"/>
    <cellStyle name="Total 2 2 3" xfId="5141" xr:uid="{00000000-0005-0000-0000-000016140000}"/>
    <cellStyle name="Total 2 2 3 2" xfId="5142" xr:uid="{00000000-0005-0000-0000-000017140000}"/>
    <cellStyle name="Total 2 2 3 3" xfId="5143" xr:uid="{00000000-0005-0000-0000-000018140000}"/>
    <cellStyle name="Total 2 2 3 4" xfId="5144" xr:uid="{00000000-0005-0000-0000-000019140000}"/>
    <cellStyle name="Total 2 2 3 5" xfId="5145" xr:uid="{00000000-0005-0000-0000-00001A140000}"/>
    <cellStyle name="Total 2 2 3 6" xfId="5146" xr:uid="{00000000-0005-0000-0000-00001B140000}"/>
    <cellStyle name="Total 2 2 4" xfId="5147" xr:uid="{00000000-0005-0000-0000-00001C140000}"/>
    <cellStyle name="Total 2 2 4 2" xfId="5148" xr:uid="{00000000-0005-0000-0000-00001D140000}"/>
    <cellStyle name="Total 2 2 4 3" xfId="5149" xr:uid="{00000000-0005-0000-0000-00001E140000}"/>
    <cellStyle name="Total 2 2 5" xfId="5150" xr:uid="{00000000-0005-0000-0000-00001F140000}"/>
    <cellStyle name="Total 2 2 5 2" xfId="5151" xr:uid="{00000000-0005-0000-0000-000020140000}"/>
    <cellStyle name="Total 2 2 5 3" xfId="5152" xr:uid="{00000000-0005-0000-0000-000021140000}"/>
    <cellStyle name="Total 2 2 6" xfId="5153" xr:uid="{00000000-0005-0000-0000-000022140000}"/>
    <cellStyle name="Total 2 2 6 2" xfId="5154" xr:uid="{00000000-0005-0000-0000-000023140000}"/>
    <cellStyle name="Total 2 2 6 3" xfId="5155" xr:uid="{00000000-0005-0000-0000-000024140000}"/>
    <cellStyle name="Total 2 2 7" xfId="5156" xr:uid="{00000000-0005-0000-0000-000025140000}"/>
    <cellStyle name="Total 2 2 7 2" xfId="5157" xr:uid="{00000000-0005-0000-0000-000026140000}"/>
    <cellStyle name="Total 2 2 7 3" xfId="5158" xr:uid="{00000000-0005-0000-0000-000027140000}"/>
    <cellStyle name="Total 2 2 8" xfId="5159" xr:uid="{00000000-0005-0000-0000-000028140000}"/>
    <cellStyle name="Total 2 2 8 2" xfId="5160" xr:uid="{00000000-0005-0000-0000-000029140000}"/>
    <cellStyle name="Total 2 2 8 3" xfId="5161" xr:uid="{00000000-0005-0000-0000-00002A140000}"/>
    <cellStyle name="Total 2 2 9" xfId="5162" xr:uid="{00000000-0005-0000-0000-00002B140000}"/>
    <cellStyle name="Total 2 2 9 2" xfId="5163" xr:uid="{00000000-0005-0000-0000-00002C140000}"/>
    <cellStyle name="Total 2 2 9 3" xfId="5164" xr:uid="{00000000-0005-0000-0000-00002D140000}"/>
    <cellStyle name="Total 2 3" xfId="5165" xr:uid="{00000000-0005-0000-0000-00002E140000}"/>
    <cellStyle name="Total 2 3 2" xfId="5166" xr:uid="{00000000-0005-0000-0000-00002F140000}"/>
    <cellStyle name="Total 2 3 2 2" xfId="5167" xr:uid="{00000000-0005-0000-0000-000030140000}"/>
    <cellStyle name="Total 2 3 2 3" xfId="5168" xr:uid="{00000000-0005-0000-0000-000031140000}"/>
    <cellStyle name="Total 2 3 2 4" xfId="5169" xr:uid="{00000000-0005-0000-0000-000032140000}"/>
    <cellStyle name="Total 2 3 3" xfId="5170" xr:uid="{00000000-0005-0000-0000-000033140000}"/>
    <cellStyle name="Total 2 3 4" xfId="5171" xr:uid="{00000000-0005-0000-0000-000034140000}"/>
    <cellStyle name="Total 2 3 5" xfId="5172" xr:uid="{00000000-0005-0000-0000-000035140000}"/>
    <cellStyle name="Total 2 3 6" xfId="5173" xr:uid="{00000000-0005-0000-0000-000036140000}"/>
    <cellStyle name="Total 2 3 7" xfId="5174" xr:uid="{00000000-0005-0000-0000-000037140000}"/>
    <cellStyle name="Total 2 3 8" xfId="5175" xr:uid="{00000000-0005-0000-0000-000038140000}"/>
    <cellStyle name="Total 2 4" xfId="5176" xr:uid="{00000000-0005-0000-0000-000039140000}"/>
    <cellStyle name="Total 2 4 2" xfId="5177" xr:uid="{00000000-0005-0000-0000-00003A140000}"/>
    <cellStyle name="Total 2 4 3" xfId="5178" xr:uid="{00000000-0005-0000-0000-00003B140000}"/>
    <cellStyle name="Total 2 4 4" xfId="5179" xr:uid="{00000000-0005-0000-0000-00003C140000}"/>
    <cellStyle name="Total 2 4 5" xfId="5180" xr:uid="{00000000-0005-0000-0000-00003D140000}"/>
    <cellStyle name="Total 2 4 6" xfId="5181" xr:uid="{00000000-0005-0000-0000-00003E140000}"/>
    <cellStyle name="Total 2 5" xfId="5182" xr:uid="{00000000-0005-0000-0000-00003F140000}"/>
    <cellStyle name="Total 2 5 2" xfId="5183" xr:uid="{00000000-0005-0000-0000-000040140000}"/>
    <cellStyle name="Total 2 5 3" xfId="5184" xr:uid="{00000000-0005-0000-0000-000041140000}"/>
    <cellStyle name="Total 2 6" xfId="5185" xr:uid="{00000000-0005-0000-0000-000042140000}"/>
    <cellStyle name="Total 2 6 2" xfId="5186" xr:uid="{00000000-0005-0000-0000-000043140000}"/>
    <cellStyle name="Total 2 6 3" xfId="5187" xr:uid="{00000000-0005-0000-0000-000044140000}"/>
    <cellStyle name="Total 2 7" xfId="5188" xr:uid="{00000000-0005-0000-0000-000045140000}"/>
    <cellStyle name="Total 2 7 2" xfId="5189" xr:uid="{00000000-0005-0000-0000-000046140000}"/>
    <cellStyle name="Total 2 7 3" xfId="5190" xr:uid="{00000000-0005-0000-0000-000047140000}"/>
    <cellStyle name="Total 2 8" xfId="5191" xr:uid="{00000000-0005-0000-0000-000048140000}"/>
    <cellStyle name="Total 2 8 2" xfId="5192" xr:uid="{00000000-0005-0000-0000-000049140000}"/>
    <cellStyle name="Total 2 8 3" xfId="5193" xr:uid="{00000000-0005-0000-0000-00004A140000}"/>
    <cellStyle name="Total 2 9" xfId="5194" xr:uid="{00000000-0005-0000-0000-00004B140000}"/>
    <cellStyle name="Total 2 9 2" xfId="5195" xr:uid="{00000000-0005-0000-0000-00004C140000}"/>
    <cellStyle name="Total 2 9 3" xfId="5196" xr:uid="{00000000-0005-0000-0000-00004D140000}"/>
    <cellStyle name="Total 2_INFR - Supplementary Tables" xfId="5197" xr:uid="{00000000-0005-0000-0000-00004E140000}"/>
    <cellStyle name="Total 3" xfId="5198" xr:uid="{00000000-0005-0000-0000-00004F140000}"/>
    <cellStyle name="Total 3 10" xfId="5199" xr:uid="{00000000-0005-0000-0000-000050140000}"/>
    <cellStyle name="Total 3 10 2" xfId="5200" xr:uid="{00000000-0005-0000-0000-000051140000}"/>
    <cellStyle name="Total 3 10 3" xfId="5201" xr:uid="{00000000-0005-0000-0000-000052140000}"/>
    <cellStyle name="Total 3 11" xfId="5202" xr:uid="{00000000-0005-0000-0000-000053140000}"/>
    <cellStyle name="Total 3 11 2" xfId="5203" xr:uid="{00000000-0005-0000-0000-000054140000}"/>
    <cellStyle name="Total 3 11 3" xfId="5204" xr:uid="{00000000-0005-0000-0000-000055140000}"/>
    <cellStyle name="Total 3 12" xfId="5205" xr:uid="{00000000-0005-0000-0000-000056140000}"/>
    <cellStyle name="Total 3 12 2" xfId="5206" xr:uid="{00000000-0005-0000-0000-000057140000}"/>
    <cellStyle name="Total 3 12 3" xfId="5207" xr:uid="{00000000-0005-0000-0000-000058140000}"/>
    <cellStyle name="Total 3 13" xfId="5208" xr:uid="{00000000-0005-0000-0000-000059140000}"/>
    <cellStyle name="Total 3 13 2" xfId="5209" xr:uid="{00000000-0005-0000-0000-00005A140000}"/>
    <cellStyle name="Total 3 13 3" xfId="5210" xr:uid="{00000000-0005-0000-0000-00005B140000}"/>
    <cellStyle name="Total 3 14" xfId="5211" xr:uid="{00000000-0005-0000-0000-00005C140000}"/>
    <cellStyle name="Total 3 14 2" xfId="5212" xr:uid="{00000000-0005-0000-0000-00005D140000}"/>
    <cellStyle name="Total 3 14 3" xfId="5213" xr:uid="{00000000-0005-0000-0000-00005E140000}"/>
    <cellStyle name="Total 3 15" xfId="5214" xr:uid="{00000000-0005-0000-0000-00005F140000}"/>
    <cellStyle name="Total 3 15 2" xfId="5215" xr:uid="{00000000-0005-0000-0000-000060140000}"/>
    <cellStyle name="Total 3 16" xfId="5216" xr:uid="{00000000-0005-0000-0000-000061140000}"/>
    <cellStyle name="Total 3 16 2" xfId="5217" xr:uid="{00000000-0005-0000-0000-000062140000}"/>
    <cellStyle name="Total 3 17" xfId="5218" xr:uid="{00000000-0005-0000-0000-000063140000}"/>
    <cellStyle name="Total 3 18" xfId="5219" xr:uid="{00000000-0005-0000-0000-000064140000}"/>
    <cellStyle name="Total 3 2" xfId="5220" xr:uid="{00000000-0005-0000-0000-000065140000}"/>
    <cellStyle name="Total 3 2 10" xfId="5221" xr:uid="{00000000-0005-0000-0000-000066140000}"/>
    <cellStyle name="Total 3 2 10 2" xfId="5222" xr:uid="{00000000-0005-0000-0000-000067140000}"/>
    <cellStyle name="Total 3 2 10 3" xfId="5223" xr:uid="{00000000-0005-0000-0000-000068140000}"/>
    <cellStyle name="Total 3 2 11" xfId="5224" xr:uid="{00000000-0005-0000-0000-000069140000}"/>
    <cellStyle name="Total 3 2 11 2" xfId="5225" xr:uid="{00000000-0005-0000-0000-00006A140000}"/>
    <cellStyle name="Total 3 2 11 3" xfId="5226" xr:uid="{00000000-0005-0000-0000-00006B140000}"/>
    <cellStyle name="Total 3 2 12" xfId="5227" xr:uid="{00000000-0005-0000-0000-00006C140000}"/>
    <cellStyle name="Total 3 2 12 2" xfId="5228" xr:uid="{00000000-0005-0000-0000-00006D140000}"/>
    <cellStyle name="Total 3 2 12 3" xfId="5229" xr:uid="{00000000-0005-0000-0000-00006E140000}"/>
    <cellStyle name="Total 3 2 13" xfId="5230" xr:uid="{00000000-0005-0000-0000-00006F140000}"/>
    <cellStyle name="Total 3 2 13 2" xfId="5231" xr:uid="{00000000-0005-0000-0000-000070140000}"/>
    <cellStyle name="Total 3 2 14" xfId="5232" xr:uid="{00000000-0005-0000-0000-000071140000}"/>
    <cellStyle name="Total 3 2 14 2" xfId="5233" xr:uid="{00000000-0005-0000-0000-000072140000}"/>
    <cellStyle name="Total 3 2 15" xfId="5234" xr:uid="{00000000-0005-0000-0000-000073140000}"/>
    <cellStyle name="Total 3 2 16" xfId="5235" xr:uid="{00000000-0005-0000-0000-000074140000}"/>
    <cellStyle name="Total 3 2 2" xfId="5236" xr:uid="{00000000-0005-0000-0000-000075140000}"/>
    <cellStyle name="Total 3 2 2 2" xfId="5237" xr:uid="{00000000-0005-0000-0000-000076140000}"/>
    <cellStyle name="Total 3 2 2 2 2" xfId="5238" xr:uid="{00000000-0005-0000-0000-000077140000}"/>
    <cellStyle name="Total 3 2 2 2 3" xfId="5239" xr:uid="{00000000-0005-0000-0000-000078140000}"/>
    <cellStyle name="Total 3 2 2 2 4" xfId="5240" xr:uid="{00000000-0005-0000-0000-000079140000}"/>
    <cellStyle name="Total 3 2 2 3" xfId="5241" xr:uid="{00000000-0005-0000-0000-00007A140000}"/>
    <cellStyle name="Total 3 2 2 4" xfId="5242" xr:uid="{00000000-0005-0000-0000-00007B140000}"/>
    <cellStyle name="Total 3 2 2 5" xfId="5243" xr:uid="{00000000-0005-0000-0000-00007C140000}"/>
    <cellStyle name="Total 3 2 2 6" xfId="5244" xr:uid="{00000000-0005-0000-0000-00007D140000}"/>
    <cellStyle name="Total 3 2 2 7" xfId="5245" xr:uid="{00000000-0005-0000-0000-00007E140000}"/>
    <cellStyle name="Total 3 2 2 8" xfId="5246" xr:uid="{00000000-0005-0000-0000-00007F140000}"/>
    <cellStyle name="Total 3 2 3" xfId="5247" xr:uid="{00000000-0005-0000-0000-000080140000}"/>
    <cellStyle name="Total 3 2 3 2" xfId="5248" xr:uid="{00000000-0005-0000-0000-000081140000}"/>
    <cellStyle name="Total 3 2 3 3" xfId="5249" xr:uid="{00000000-0005-0000-0000-000082140000}"/>
    <cellStyle name="Total 3 2 3 4" xfId="5250" xr:uid="{00000000-0005-0000-0000-000083140000}"/>
    <cellStyle name="Total 3 2 3 5" xfId="5251" xr:uid="{00000000-0005-0000-0000-000084140000}"/>
    <cellStyle name="Total 3 2 3 6" xfId="5252" xr:uid="{00000000-0005-0000-0000-000085140000}"/>
    <cellStyle name="Total 3 2 4" xfId="5253" xr:uid="{00000000-0005-0000-0000-000086140000}"/>
    <cellStyle name="Total 3 2 4 2" xfId="5254" xr:uid="{00000000-0005-0000-0000-000087140000}"/>
    <cellStyle name="Total 3 2 4 3" xfId="5255" xr:uid="{00000000-0005-0000-0000-000088140000}"/>
    <cellStyle name="Total 3 2 5" xfId="5256" xr:uid="{00000000-0005-0000-0000-000089140000}"/>
    <cellStyle name="Total 3 2 5 2" xfId="5257" xr:uid="{00000000-0005-0000-0000-00008A140000}"/>
    <cellStyle name="Total 3 2 5 3" xfId="5258" xr:uid="{00000000-0005-0000-0000-00008B140000}"/>
    <cellStyle name="Total 3 2 6" xfId="5259" xr:uid="{00000000-0005-0000-0000-00008C140000}"/>
    <cellStyle name="Total 3 2 6 2" xfId="5260" xr:uid="{00000000-0005-0000-0000-00008D140000}"/>
    <cellStyle name="Total 3 2 6 3" xfId="5261" xr:uid="{00000000-0005-0000-0000-00008E140000}"/>
    <cellStyle name="Total 3 2 7" xfId="5262" xr:uid="{00000000-0005-0000-0000-00008F140000}"/>
    <cellStyle name="Total 3 2 7 2" xfId="5263" xr:uid="{00000000-0005-0000-0000-000090140000}"/>
    <cellStyle name="Total 3 2 7 3" xfId="5264" xr:uid="{00000000-0005-0000-0000-000091140000}"/>
    <cellStyle name="Total 3 2 8" xfId="5265" xr:uid="{00000000-0005-0000-0000-000092140000}"/>
    <cellStyle name="Total 3 2 8 2" xfId="5266" xr:uid="{00000000-0005-0000-0000-000093140000}"/>
    <cellStyle name="Total 3 2 8 3" xfId="5267" xr:uid="{00000000-0005-0000-0000-000094140000}"/>
    <cellStyle name="Total 3 2 9" xfId="5268" xr:uid="{00000000-0005-0000-0000-000095140000}"/>
    <cellStyle name="Total 3 2 9 2" xfId="5269" xr:uid="{00000000-0005-0000-0000-000096140000}"/>
    <cellStyle name="Total 3 2 9 3" xfId="5270" xr:uid="{00000000-0005-0000-0000-000097140000}"/>
    <cellStyle name="Total 3 3" xfId="5271" xr:uid="{00000000-0005-0000-0000-000098140000}"/>
    <cellStyle name="Total 3 3 10" xfId="5272" xr:uid="{00000000-0005-0000-0000-000099140000}"/>
    <cellStyle name="Total 3 3 10 2" xfId="5273" xr:uid="{00000000-0005-0000-0000-00009A140000}"/>
    <cellStyle name="Total 3 3 10 3" xfId="5274" xr:uid="{00000000-0005-0000-0000-00009B140000}"/>
    <cellStyle name="Total 3 3 11" xfId="5275" xr:uid="{00000000-0005-0000-0000-00009C140000}"/>
    <cellStyle name="Total 3 3 11 2" xfId="5276" xr:uid="{00000000-0005-0000-0000-00009D140000}"/>
    <cellStyle name="Total 3 3 11 3" xfId="5277" xr:uid="{00000000-0005-0000-0000-00009E140000}"/>
    <cellStyle name="Total 3 3 12" xfId="5278" xr:uid="{00000000-0005-0000-0000-00009F140000}"/>
    <cellStyle name="Total 3 3 12 2" xfId="5279" xr:uid="{00000000-0005-0000-0000-0000A0140000}"/>
    <cellStyle name="Total 3 3 12 3" xfId="5280" xr:uid="{00000000-0005-0000-0000-0000A1140000}"/>
    <cellStyle name="Total 3 3 13" xfId="5281" xr:uid="{00000000-0005-0000-0000-0000A2140000}"/>
    <cellStyle name="Total 3 3 13 2" xfId="5282" xr:uid="{00000000-0005-0000-0000-0000A3140000}"/>
    <cellStyle name="Total 3 3 14" xfId="5283" xr:uid="{00000000-0005-0000-0000-0000A4140000}"/>
    <cellStyle name="Total 3 3 14 2" xfId="5284" xr:uid="{00000000-0005-0000-0000-0000A5140000}"/>
    <cellStyle name="Total 3 3 15" xfId="5285" xr:uid="{00000000-0005-0000-0000-0000A6140000}"/>
    <cellStyle name="Total 3 3 16" xfId="5286" xr:uid="{00000000-0005-0000-0000-0000A7140000}"/>
    <cellStyle name="Total 3 3 2" xfId="5287" xr:uid="{00000000-0005-0000-0000-0000A8140000}"/>
    <cellStyle name="Total 3 3 2 2" xfId="5288" xr:uid="{00000000-0005-0000-0000-0000A9140000}"/>
    <cellStyle name="Total 3 3 2 2 2" xfId="5289" xr:uid="{00000000-0005-0000-0000-0000AA140000}"/>
    <cellStyle name="Total 3 3 2 2 3" xfId="5290" xr:uid="{00000000-0005-0000-0000-0000AB140000}"/>
    <cellStyle name="Total 3 3 2 2 4" xfId="5291" xr:uid="{00000000-0005-0000-0000-0000AC140000}"/>
    <cellStyle name="Total 3 3 2 3" xfId="5292" xr:uid="{00000000-0005-0000-0000-0000AD140000}"/>
    <cellStyle name="Total 3 3 2 4" xfId="5293" xr:uid="{00000000-0005-0000-0000-0000AE140000}"/>
    <cellStyle name="Total 3 3 2 5" xfId="5294" xr:uid="{00000000-0005-0000-0000-0000AF140000}"/>
    <cellStyle name="Total 3 3 3" xfId="5295" xr:uid="{00000000-0005-0000-0000-0000B0140000}"/>
    <cellStyle name="Total 3 3 3 2" xfId="5296" xr:uid="{00000000-0005-0000-0000-0000B1140000}"/>
    <cellStyle name="Total 3 3 3 3" xfId="5297" xr:uid="{00000000-0005-0000-0000-0000B2140000}"/>
    <cellStyle name="Total 3 3 3 4" xfId="5298" xr:uid="{00000000-0005-0000-0000-0000B3140000}"/>
    <cellStyle name="Total 3 3 3 5" xfId="5299" xr:uid="{00000000-0005-0000-0000-0000B4140000}"/>
    <cellStyle name="Total 3 3 3 6" xfId="5300" xr:uid="{00000000-0005-0000-0000-0000B5140000}"/>
    <cellStyle name="Total 3 3 3 7" xfId="5301" xr:uid="{00000000-0005-0000-0000-0000B6140000}"/>
    <cellStyle name="Total 3 3 4" xfId="5302" xr:uid="{00000000-0005-0000-0000-0000B7140000}"/>
    <cellStyle name="Total 3 3 4 2" xfId="5303" xr:uid="{00000000-0005-0000-0000-0000B8140000}"/>
    <cellStyle name="Total 3 3 4 3" xfId="5304" xr:uid="{00000000-0005-0000-0000-0000B9140000}"/>
    <cellStyle name="Total 3 3 4 4" xfId="5305" xr:uid="{00000000-0005-0000-0000-0000BA140000}"/>
    <cellStyle name="Total 3 3 5" xfId="5306" xr:uid="{00000000-0005-0000-0000-0000BB140000}"/>
    <cellStyle name="Total 3 3 5 2" xfId="5307" xr:uid="{00000000-0005-0000-0000-0000BC140000}"/>
    <cellStyle name="Total 3 3 5 3" xfId="5308" xr:uid="{00000000-0005-0000-0000-0000BD140000}"/>
    <cellStyle name="Total 3 3 5 4" xfId="5309" xr:uid="{00000000-0005-0000-0000-0000BE140000}"/>
    <cellStyle name="Total 3 3 6" xfId="5310" xr:uid="{00000000-0005-0000-0000-0000BF140000}"/>
    <cellStyle name="Total 3 3 6 2" xfId="5311" xr:uid="{00000000-0005-0000-0000-0000C0140000}"/>
    <cellStyle name="Total 3 3 6 3" xfId="5312" xr:uid="{00000000-0005-0000-0000-0000C1140000}"/>
    <cellStyle name="Total 3 3 7" xfId="5313" xr:uid="{00000000-0005-0000-0000-0000C2140000}"/>
    <cellStyle name="Total 3 3 7 2" xfId="5314" xr:uid="{00000000-0005-0000-0000-0000C3140000}"/>
    <cellStyle name="Total 3 3 7 3" xfId="5315" xr:uid="{00000000-0005-0000-0000-0000C4140000}"/>
    <cellStyle name="Total 3 3 7 4" xfId="5316" xr:uid="{00000000-0005-0000-0000-0000C5140000}"/>
    <cellStyle name="Total 3 3 8" xfId="5317" xr:uid="{00000000-0005-0000-0000-0000C6140000}"/>
    <cellStyle name="Total 3 3 8 2" xfId="5318" xr:uid="{00000000-0005-0000-0000-0000C7140000}"/>
    <cellStyle name="Total 3 3 8 3" xfId="5319" xr:uid="{00000000-0005-0000-0000-0000C8140000}"/>
    <cellStyle name="Total 3 3 9" xfId="5320" xr:uid="{00000000-0005-0000-0000-0000C9140000}"/>
    <cellStyle name="Total 3 3 9 2" xfId="5321" xr:uid="{00000000-0005-0000-0000-0000CA140000}"/>
    <cellStyle name="Total 3 3 9 3" xfId="5322" xr:uid="{00000000-0005-0000-0000-0000CB140000}"/>
    <cellStyle name="Total 3 4" xfId="5323" xr:uid="{00000000-0005-0000-0000-0000CC140000}"/>
    <cellStyle name="Total 3 4 2" xfId="5324" xr:uid="{00000000-0005-0000-0000-0000CD140000}"/>
    <cellStyle name="Total 3 4 2 2" xfId="5325" xr:uid="{00000000-0005-0000-0000-0000CE140000}"/>
    <cellStyle name="Total 3 4 2 3" xfId="5326" xr:uid="{00000000-0005-0000-0000-0000CF140000}"/>
    <cellStyle name="Total 3 4 2 4" xfId="5327" xr:uid="{00000000-0005-0000-0000-0000D0140000}"/>
    <cellStyle name="Total 3 4 3" xfId="5328" xr:uid="{00000000-0005-0000-0000-0000D1140000}"/>
    <cellStyle name="Total 3 4 4" xfId="5329" xr:uid="{00000000-0005-0000-0000-0000D2140000}"/>
    <cellStyle name="Total 3 4 5" xfId="5330" xr:uid="{00000000-0005-0000-0000-0000D3140000}"/>
    <cellStyle name="Total 3 4 6" xfId="5331" xr:uid="{00000000-0005-0000-0000-0000D4140000}"/>
    <cellStyle name="Total 3 4 7" xfId="5332" xr:uid="{00000000-0005-0000-0000-0000D5140000}"/>
    <cellStyle name="Total 3 4 8" xfId="5333" xr:uid="{00000000-0005-0000-0000-0000D6140000}"/>
    <cellStyle name="Total 3 4 9" xfId="5334" xr:uid="{00000000-0005-0000-0000-0000D7140000}"/>
    <cellStyle name="Total 3 5" xfId="5335" xr:uid="{00000000-0005-0000-0000-0000D8140000}"/>
    <cellStyle name="Total 3 5 10" xfId="5336" xr:uid="{00000000-0005-0000-0000-0000D9140000}"/>
    <cellStyle name="Total 3 5 2" xfId="5337" xr:uid="{00000000-0005-0000-0000-0000DA140000}"/>
    <cellStyle name="Total 3 5 3" xfId="5338" xr:uid="{00000000-0005-0000-0000-0000DB140000}"/>
    <cellStyle name="Total 3 5 4" xfId="5339" xr:uid="{00000000-0005-0000-0000-0000DC140000}"/>
    <cellStyle name="Total 3 5 5" xfId="5340" xr:uid="{00000000-0005-0000-0000-0000DD140000}"/>
    <cellStyle name="Total 3 5 6" xfId="5341" xr:uid="{00000000-0005-0000-0000-0000DE140000}"/>
    <cellStyle name="Total 3 5 7" xfId="5342" xr:uid="{00000000-0005-0000-0000-0000DF140000}"/>
    <cellStyle name="Total 3 5 8" xfId="5343" xr:uid="{00000000-0005-0000-0000-0000E0140000}"/>
    <cellStyle name="Total 3 5 9" xfId="5344" xr:uid="{00000000-0005-0000-0000-0000E1140000}"/>
    <cellStyle name="Total 3 6" xfId="5345" xr:uid="{00000000-0005-0000-0000-0000E2140000}"/>
    <cellStyle name="Total 3 6 2" xfId="5346" xr:uid="{00000000-0005-0000-0000-0000E3140000}"/>
    <cellStyle name="Total 3 6 3" xfId="5347" xr:uid="{00000000-0005-0000-0000-0000E4140000}"/>
    <cellStyle name="Total 3 6 4" xfId="5348" xr:uid="{00000000-0005-0000-0000-0000E5140000}"/>
    <cellStyle name="Total 3 7" xfId="5349" xr:uid="{00000000-0005-0000-0000-0000E6140000}"/>
    <cellStyle name="Total 3 7 2" xfId="5350" xr:uid="{00000000-0005-0000-0000-0000E7140000}"/>
    <cellStyle name="Total 3 7 3" xfId="5351" xr:uid="{00000000-0005-0000-0000-0000E8140000}"/>
    <cellStyle name="Total 3 7 4" xfId="5352" xr:uid="{00000000-0005-0000-0000-0000E9140000}"/>
    <cellStyle name="Total 3 8" xfId="5353" xr:uid="{00000000-0005-0000-0000-0000EA140000}"/>
    <cellStyle name="Total 3 8 2" xfId="5354" xr:uid="{00000000-0005-0000-0000-0000EB140000}"/>
    <cellStyle name="Total 3 8 3" xfId="5355" xr:uid="{00000000-0005-0000-0000-0000EC140000}"/>
    <cellStyle name="Total 3 9" xfId="5356" xr:uid="{00000000-0005-0000-0000-0000ED140000}"/>
    <cellStyle name="Total 3 9 2" xfId="5357" xr:uid="{00000000-0005-0000-0000-0000EE140000}"/>
    <cellStyle name="Total 3 9 3" xfId="5358" xr:uid="{00000000-0005-0000-0000-0000EF140000}"/>
    <cellStyle name="Total 4" xfId="5359" xr:uid="{00000000-0005-0000-0000-0000F0140000}"/>
    <cellStyle name="Total 4 10" xfId="5360" xr:uid="{00000000-0005-0000-0000-0000F1140000}"/>
    <cellStyle name="Total 4 10 2" xfId="5361" xr:uid="{00000000-0005-0000-0000-0000F2140000}"/>
    <cellStyle name="Total 4 10 3" xfId="5362" xr:uid="{00000000-0005-0000-0000-0000F3140000}"/>
    <cellStyle name="Total 4 11" xfId="5363" xr:uid="{00000000-0005-0000-0000-0000F4140000}"/>
    <cellStyle name="Total 4 11 2" xfId="5364" xr:uid="{00000000-0005-0000-0000-0000F5140000}"/>
    <cellStyle name="Total 4 11 3" xfId="5365" xr:uid="{00000000-0005-0000-0000-0000F6140000}"/>
    <cellStyle name="Total 4 12" xfId="5366" xr:uid="{00000000-0005-0000-0000-0000F7140000}"/>
    <cellStyle name="Total 4 12 2" xfId="5367" xr:uid="{00000000-0005-0000-0000-0000F8140000}"/>
    <cellStyle name="Total 4 12 3" xfId="5368" xr:uid="{00000000-0005-0000-0000-0000F9140000}"/>
    <cellStyle name="Total 4 13" xfId="5369" xr:uid="{00000000-0005-0000-0000-0000FA140000}"/>
    <cellStyle name="Total 4 13 2" xfId="5370" xr:uid="{00000000-0005-0000-0000-0000FB140000}"/>
    <cellStyle name="Total 4 13 3" xfId="5371" xr:uid="{00000000-0005-0000-0000-0000FC140000}"/>
    <cellStyle name="Total 4 14" xfId="5372" xr:uid="{00000000-0005-0000-0000-0000FD140000}"/>
    <cellStyle name="Total 4 14 2" xfId="5373" xr:uid="{00000000-0005-0000-0000-0000FE140000}"/>
    <cellStyle name="Total 4 15" xfId="5374" xr:uid="{00000000-0005-0000-0000-0000FF140000}"/>
    <cellStyle name="Total 4 15 2" xfId="5375" xr:uid="{00000000-0005-0000-0000-000000150000}"/>
    <cellStyle name="Total 4 16" xfId="5376" xr:uid="{00000000-0005-0000-0000-000001150000}"/>
    <cellStyle name="Total 4 17" xfId="5377" xr:uid="{00000000-0005-0000-0000-000002150000}"/>
    <cellStyle name="Total 4 2" xfId="5378" xr:uid="{00000000-0005-0000-0000-000003150000}"/>
    <cellStyle name="Total 4 2 10" xfId="5379" xr:uid="{00000000-0005-0000-0000-000004150000}"/>
    <cellStyle name="Total 4 2 10 2" xfId="5380" xr:uid="{00000000-0005-0000-0000-000005150000}"/>
    <cellStyle name="Total 4 2 10 3" xfId="5381" xr:uid="{00000000-0005-0000-0000-000006150000}"/>
    <cellStyle name="Total 4 2 11" xfId="5382" xr:uid="{00000000-0005-0000-0000-000007150000}"/>
    <cellStyle name="Total 4 2 11 2" xfId="5383" xr:uid="{00000000-0005-0000-0000-000008150000}"/>
    <cellStyle name="Total 4 2 11 3" xfId="5384" xr:uid="{00000000-0005-0000-0000-000009150000}"/>
    <cellStyle name="Total 4 2 12" xfId="5385" xr:uid="{00000000-0005-0000-0000-00000A150000}"/>
    <cellStyle name="Total 4 2 12 2" xfId="5386" xr:uid="{00000000-0005-0000-0000-00000B150000}"/>
    <cellStyle name="Total 4 2 12 3" xfId="5387" xr:uid="{00000000-0005-0000-0000-00000C150000}"/>
    <cellStyle name="Total 4 2 13" xfId="5388" xr:uid="{00000000-0005-0000-0000-00000D150000}"/>
    <cellStyle name="Total 4 2 13 2" xfId="5389" xr:uid="{00000000-0005-0000-0000-00000E150000}"/>
    <cellStyle name="Total 4 2 14" xfId="5390" xr:uid="{00000000-0005-0000-0000-00000F150000}"/>
    <cellStyle name="Total 4 2 14 2" xfId="5391" xr:uid="{00000000-0005-0000-0000-000010150000}"/>
    <cellStyle name="Total 4 2 15" xfId="5392" xr:uid="{00000000-0005-0000-0000-000011150000}"/>
    <cellStyle name="Total 4 2 16" xfId="5393" xr:uid="{00000000-0005-0000-0000-000012150000}"/>
    <cellStyle name="Total 4 2 2" xfId="5394" xr:uid="{00000000-0005-0000-0000-000013150000}"/>
    <cellStyle name="Total 4 2 2 2" xfId="5395" xr:uid="{00000000-0005-0000-0000-000014150000}"/>
    <cellStyle name="Total 4 2 2 2 2" xfId="5396" xr:uid="{00000000-0005-0000-0000-000015150000}"/>
    <cellStyle name="Total 4 2 2 2 3" xfId="5397" xr:uid="{00000000-0005-0000-0000-000016150000}"/>
    <cellStyle name="Total 4 2 2 2 4" xfId="5398" xr:uid="{00000000-0005-0000-0000-000017150000}"/>
    <cellStyle name="Total 4 2 2 3" xfId="5399" xr:uid="{00000000-0005-0000-0000-000018150000}"/>
    <cellStyle name="Total 4 2 2 4" xfId="5400" xr:uid="{00000000-0005-0000-0000-000019150000}"/>
    <cellStyle name="Total 4 2 2 5" xfId="5401" xr:uid="{00000000-0005-0000-0000-00001A150000}"/>
    <cellStyle name="Total 4 2 2 6" xfId="5402" xr:uid="{00000000-0005-0000-0000-00001B150000}"/>
    <cellStyle name="Total 4 2 2 7" xfId="5403" xr:uid="{00000000-0005-0000-0000-00001C150000}"/>
    <cellStyle name="Total 4 2 2 8" xfId="5404" xr:uid="{00000000-0005-0000-0000-00001D150000}"/>
    <cellStyle name="Total 4 2 3" xfId="5405" xr:uid="{00000000-0005-0000-0000-00001E150000}"/>
    <cellStyle name="Total 4 2 3 2" xfId="5406" xr:uid="{00000000-0005-0000-0000-00001F150000}"/>
    <cellStyle name="Total 4 2 3 3" xfId="5407" xr:uid="{00000000-0005-0000-0000-000020150000}"/>
    <cellStyle name="Total 4 2 3 4" xfId="5408" xr:uid="{00000000-0005-0000-0000-000021150000}"/>
    <cellStyle name="Total 4 2 3 5" xfId="5409" xr:uid="{00000000-0005-0000-0000-000022150000}"/>
    <cellStyle name="Total 4 2 3 6" xfId="5410" xr:uid="{00000000-0005-0000-0000-000023150000}"/>
    <cellStyle name="Total 4 2 4" xfId="5411" xr:uid="{00000000-0005-0000-0000-000024150000}"/>
    <cellStyle name="Total 4 2 4 2" xfId="5412" xr:uid="{00000000-0005-0000-0000-000025150000}"/>
    <cellStyle name="Total 4 2 4 3" xfId="5413" xr:uid="{00000000-0005-0000-0000-000026150000}"/>
    <cellStyle name="Total 4 2 5" xfId="5414" xr:uid="{00000000-0005-0000-0000-000027150000}"/>
    <cellStyle name="Total 4 2 5 2" xfId="5415" xr:uid="{00000000-0005-0000-0000-000028150000}"/>
    <cellStyle name="Total 4 2 5 3" xfId="5416" xr:uid="{00000000-0005-0000-0000-000029150000}"/>
    <cellStyle name="Total 4 2 6" xfId="5417" xr:uid="{00000000-0005-0000-0000-00002A150000}"/>
    <cellStyle name="Total 4 2 6 2" xfId="5418" xr:uid="{00000000-0005-0000-0000-00002B150000}"/>
    <cellStyle name="Total 4 2 6 3" xfId="5419" xr:uid="{00000000-0005-0000-0000-00002C150000}"/>
    <cellStyle name="Total 4 2 7" xfId="5420" xr:uid="{00000000-0005-0000-0000-00002D150000}"/>
    <cellStyle name="Total 4 2 7 2" xfId="5421" xr:uid="{00000000-0005-0000-0000-00002E150000}"/>
    <cellStyle name="Total 4 2 7 3" xfId="5422" xr:uid="{00000000-0005-0000-0000-00002F150000}"/>
    <cellStyle name="Total 4 2 8" xfId="5423" xr:uid="{00000000-0005-0000-0000-000030150000}"/>
    <cellStyle name="Total 4 2 8 2" xfId="5424" xr:uid="{00000000-0005-0000-0000-000031150000}"/>
    <cellStyle name="Total 4 2 8 3" xfId="5425" xr:uid="{00000000-0005-0000-0000-000032150000}"/>
    <cellStyle name="Total 4 2 9" xfId="5426" xr:uid="{00000000-0005-0000-0000-000033150000}"/>
    <cellStyle name="Total 4 2 9 2" xfId="5427" xr:uid="{00000000-0005-0000-0000-000034150000}"/>
    <cellStyle name="Total 4 2 9 3" xfId="5428" xr:uid="{00000000-0005-0000-0000-000035150000}"/>
    <cellStyle name="Total 4 3" xfId="5429" xr:uid="{00000000-0005-0000-0000-000036150000}"/>
    <cellStyle name="Total 4 3 2" xfId="5430" xr:uid="{00000000-0005-0000-0000-000037150000}"/>
    <cellStyle name="Total 4 3 2 2" xfId="5431" xr:uid="{00000000-0005-0000-0000-000038150000}"/>
    <cellStyle name="Total 4 3 2 3" xfId="5432" xr:uid="{00000000-0005-0000-0000-000039150000}"/>
    <cellStyle name="Total 4 3 2 4" xfId="5433" xr:uid="{00000000-0005-0000-0000-00003A150000}"/>
    <cellStyle name="Total 4 3 3" xfId="5434" xr:uid="{00000000-0005-0000-0000-00003B150000}"/>
    <cellStyle name="Total 4 3 4" xfId="5435" xr:uid="{00000000-0005-0000-0000-00003C150000}"/>
    <cellStyle name="Total 4 3 5" xfId="5436" xr:uid="{00000000-0005-0000-0000-00003D150000}"/>
    <cellStyle name="Total 4 3 6" xfId="5437" xr:uid="{00000000-0005-0000-0000-00003E150000}"/>
    <cellStyle name="Total 4 3 7" xfId="5438" xr:uid="{00000000-0005-0000-0000-00003F150000}"/>
    <cellStyle name="Total 4 3 8" xfId="5439" xr:uid="{00000000-0005-0000-0000-000040150000}"/>
    <cellStyle name="Total 4 4" xfId="5440" xr:uid="{00000000-0005-0000-0000-000041150000}"/>
    <cellStyle name="Total 4 4 2" xfId="5441" xr:uid="{00000000-0005-0000-0000-000042150000}"/>
    <cellStyle name="Total 4 4 3" xfId="5442" xr:uid="{00000000-0005-0000-0000-000043150000}"/>
    <cellStyle name="Total 4 4 4" xfId="5443" xr:uid="{00000000-0005-0000-0000-000044150000}"/>
    <cellStyle name="Total 4 4 5" xfId="5444" xr:uid="{00000000-0005-0000-0000-000045150000}"/>
    <cellStyle name="Total 4 4 6" xfId="5445" xr:uid="{00000000-0005-0000-0000-000046150000}"/>
    <cellStyle name="Total 4 5" xfId="5446" xr:uid="{00000000-0005-0000-0000-000047150000}"/>
    <cellStyle name="Total 4 5 2" xfId="5447" xr:uid="{00000000-0005-0000-0000-000048150000}"/>
    <cellStyle name="Total 4 5 3" xfId="5448" xr:uid="{00000000-0005-0000-0000-000049150000}"/>
    <cellStyle name="Total 4 6" xfId="5449" xr:uid="{00000000-0005-0000-0000-00004A150000}"/>
    <cellStyle name="Total 4 6 2" xfId="5450" xr:uid="{00000000-0005-0000-0000-00004B150000}"/>
    <cellStyle name="Total 4 6 3" xfId="5451" xr:uid="{00000000-0005-0000-0000-00004C150000}"/>
    <cellStyle name="Total 4 7" xfId="5452" xr:uid="{00000000-0005-0000-0000-00004D150000}"/>
    <cellStyle name="Total 4 7 2" xfId="5453" xr:uid="{00000000-0005-0000-0000-00004E150000}"/>
    <cellStyle name="Total 4 7 3" xfId="5454" xr:uid="{00000000-0005-0000-0000-00004F150000}"/>
    <cellStyle name="Total 4 8" xfId="5455" xr:uid="{00000000-0005-0000-0000-000050150000}"/>
    <cellStyle name="Total 4 8 2" xfId="5456" xr:uid="{00000000-0005-0000-0000-000051150000}"/>
    <cellStyle name="Total 4 8 3" xfId="5457" xr:uid="{00000000-0005-0000-0000-000052150000}"/>
    <cellStyle name="Total 4 9" xfId="5458" xr:uid="{00000000-0005-0000-0000-000053150000}"/>
    <cellStyle name="Total 4 9 2" xfId="5459" xr:uid="{00000000-0005-0000-0000-000054150000}"/>
    <cellStyle name="Total 4 9 3" xfId="5460" xr:uid="{00000000-0005-0000-0000-000055150000}"/>
    <cellStyle name="Total 5" xfId="5461" xr:uid="{00000000-0005-0000-0000-000056150000}"/>
    <cellStyle name="Total 5 10" xfId="5462" xr:uid="{00000000-0005-0000-0000-000057150000}"/>
    <cellStyle name="Total 5 10 2" xfId="5463" xr:uid="{00000000-0005-0000-0000-000058150000}"/>
    <cellStyle name="Total 5 10 3" xfId="5464" xr:uid="{00000000-0005-0000-0000-000059150000}"/>
    <cellStyle name="Total 5 11" xfId="5465" xr:uid="{00000000-0005-0000-0000-00005A150000}"/>
    <cellStyle name="Total 5 11 2" xfId="5466" xr:uid="{00000000-0005-0000-0000-00005B150000}"/>
    <cellStyle name="Total 5 11 3" xfId="5467" xr:uid="{00000000-0005-0000-0000-00005C150000}"/>
    <cellStyle name="Total 5 12" xfId="5468" xr:uid="{00000000-0005-0000-0000-00005D150000}"/>
    <cellStyle name="Total 5 12 2" xfId="5469" xr:uid="{00000000-0005-0000-0000-00005E150000}"/>
    <cellStyle name="Total 5 12 3" xfId="5470" xr:uid="{00000000-0005-0000-0000-00005F150000}"/>
    <cellStyle name="Total 5 13" xfId="5471" xr:uid="{00000000-0005-0000-0000-000060150000}"/>
    <cellStyle name="Total 5 13 2" xfId="5472" xr:uid="{00000000-0005-0000-0000-000061150000}"/>
    <cellStyle name="Total 5 13 3" xfId="5473" xr:uid="{00000000-0005-0000-0000-000062150000}"/>
    <cellStyle name="Total 5 14" xfId="5474" xr:uid="{00000000-0005-0000-0000-000063150000}"/>
    <cellStyle name="Total 5 14 2" xfId="5475" xr:uid="{00000000-0005-0000-0000-000064150000}"/>
    <cellStyle name="Total 5 15" xfId="5476" xr:uid="{00000000-0005-0000-0000-000065150000}"/>
    <cellStyle name="Total 5 15 2" xfId="5477" xr:uid="{00000000-0005-0000-0000-000066150000}"/>
    <cellStyle name="Total 5 16" xfId="5478" xr:uid="{00000000-0005-0000-0000-000067150000}"/>
    <cellStyle name="Total 5 17" xfId="5479" xr:uid="{00000000-0005-0000-0000-000068150000}"/>
    <cellStyle name="Total 5 2" xfId="5480" xr:uid="{00000000-0005-0000-0000-000069150000}"/>
    <cellStyle name="Total 5 2 10" xfId="5481" xr:uid="{00000000-0005-0000-0000-00006A150000}"/>
    <cellStyle name="Total 5 2 10 2" xfId="5482" xr:uid="{00000000-0005-0000-0000-00006B150000}"/>
    <cellStyle name="Total 5 2 10 3" xfId="5483" xr:uid="{00000000-0005-0000-0000-00006C150000}"/>
    <cellStyle name="Total 5 2 11" xfId="5484" xr:uid="{00000000-0005-0000-0000-00006D150000}"/>
    <cellStyle name="Total 5 2 11 2" xfId="5485" xr:uid="{00000000-0005-0000-0000-00006E150000}"/>
    <cellStyle name="Total 5 2 11 3" xfId="5486" xr:uid="{00000000-0005-0000-0000-00006F150000}"/>
    <cellStyle name="Total 5 2 12" xfId="5487" xr:uid="{00000000-0005-0000-0000-000070150000}"/>
    <cellStyle name="Total 5 2 12 2" xfId="5488" xr:uid="{00000000-0005-0000-0000-000071150000}"/>
    <cellStyle name="Total 5 2 12 3" xfId="5489" xr:uid="{00000000-0005-0000-0000-000072150000}"/>
    <cellStyle name="Total 5 2 13" xfId="5490" xr:uid="{00000000-0005-0000-0000-000073150000}"/>
    <cellStyle name="Total 5 2 13 2" xfId="5491" xr:uid="{00000000-0005-0000-0000-000074150000}"/>
    <cellStyle name="Total 5 2 14" xfId="5492" xr:uid="{00000000-0005-0000-0000-000075150000}"/>
    <cellStyle name="Total 5 2 14 2" xfId="5493" xr:uid="{00000000-0005-0000-0000-000076150000}"/>
    <cellStyle name="Total 5 2 15" xfId="5494" xr:uid="{00000000-0005-0000-0000-000077150000}"/>
    <cellStyle name="Total 5 2 16" xfId="5495" xr:uid="{00000000-0005-0000-0000-000078150000}"/>
    <cellStyle name="Total 5 2 2" xfId="5496" xr:uid="{00000000-0005-0000-0000-000079150000}"/>
    <cellStyle name="Total 5 2 2 2" xfId="5497" xr:uid="{00000000-0005-0000-0000-00007A150000}"/>
    <cellStyle name="Total 5 2 2 2 2" xfId="5498" xr:uid="{00000000-0005-0000-0000-00007B150000}"/>
    <cellStyle name="Total 5 2 2 2 3" xfId="5499" xr:uid="{00000000-0005-0000-0000-00007C150000}"/>
    <cellStyle name="Total 5 2 2 2 4" xfId="5500" xr:uid="{00000000-0005-0000-0000-00007D150000}"/>
    <cellStyle name="Total 5 2 2 3" xfId="5501" xr:uid="{00000000-0005-0000-0000-00007E150000}"/>
    <cellStyle name="Total 5 2 2 4" xfId="5502" xr:uid="{00000000-0005-0000-0000-00007F150000}"/>
    <cellStyle name="Total 5 2 2 5" xfId="5503" xr:uid="{00000000-0005-0000-0000-000080150000}"/>
    <cellStyle name="Total 5 2 2 6" xfId="5504" xr:uid="{00000000-0005-0000-0000-000081150000}"/>
    <cellStyle name="Total 5 2 2 7" xfId="5505" xr:uid="{00000000-0005-0000-0000-000082150000}"/>
    <cellStyle name="Total 5 2 2 8" xfId="5506" xr:uid="{00000000-0005-0000-0000-000083150000}"/>
    <cellStyle name="Total 5 2 3" xfId="5507" xr:uid="{00000000-0005-0000-0000-000084150000}"/>
    <cellStyle name="Total 5 2 3 2" xfId="5508" xr:uid="{00000000-0005-0000-0000-000085150000}"/>
    <cellStyle name="Total 5 2 3 3" xfId="5509" xr:uid="{00000000-0005-0000-0000-000086150000}"/>
    <cellStyle name="Total 5 2 3 4" xfId="5510" xr:uid="{00000000-0005-0000-0000-000087150000}"/>
    <cellStyle name="Total 5 2 3 5" xfId="5511" xr:uid="{00000000-0005-0000-0000-000088150000}"/>
    <cellStyle name="Total 5 2 3 6" xfId="5512" xr:uid="{00000000-0005-0000-0000-000089150000}"/>
    <cellStyle name="Total 5 2 4" xfId="5513" xr:uid="{00000000-0005-0000-0000-00008A150000}"/>
    <cellStyle name="Total 5 2 4 2" xfId="5514" xr:uid="{00000000-0005-0000-0000-00008B150000}"/>
    <cellStyle name="Total 5 2 4 3" xfId="5515" xr:uid="{00000000-0005-0000-0000-00008C150000}"/>
    <cellStyle name="Total 5 2 5" xfId="5516" xr:uid="{00000000-0005-0000-0000-00008D150000}"/>
    <cellStyle name="Total 5 2 5 2" xfId="5517" xr:uid="{00000000-0005-0000-0000-00008E150000}"/>
    <cellStyle name="Total 5 2 5 3" xfId="5518" xr:uid="{00000000-0005-0000-0000-00008F150000}"/>
    <cellStyle name="Total 5 2 6" xfId="5519" xr:uid="{00000000-0005-0000-0000-000090150000}"/>
    <cellStyle name="Total 5 2 6 2" xfId="5520" xr:uid="{00000000-0005-0000-0000-000091150000}"/>
    <cellStyle name="Total 5 2 6 3" xfId="5521" xr:uid="{00000000-0005-0000-0000-000092150000}"/>
    <cellStyle name="Total 5 2 7" xfId="5522" xr:uid="{00000000-0005-0000-0000-000093150000}"/>
    <cellStyle name="Total 5 2 7 2" xfId="5523" xr:uid="{00000000-0005-0000-0000-000094150000}"/>
    <cellStyle name="Total 5 2 7 3" xfId="5524" xr:uid="{00000000-0005-0000-0000-000095150000}"/>
    <cellStyle name="Total 5 2 8" xfId="5525" xr:uid="{00000000-0005-0000-0000-000096150000}"/>
    <cellStyle name="Total 5 2 8 2" xfId="5526" xr:uid="{00000000-0005-0000-0000-000097150000}"/>
    <cellStyle name="Total 5 2 8 3" xfId="5527" xr:uid="{00000000-0005-0000-0000-000098150000}"/>
    <cellStyle name="Total 5 2 9" xfId="5528" xr:uid="{00000000-0005-0000-0000-000099150000}"/>
    <cellStyle name="Total 5 2 9 2" xfId="5529" xr:uid="{00000000-0005-0000-0000-00009A150000}"/>
    <cellStyle name="Total 5 2 9 3" xfId="5530" xr:uid="{00000000-0005-0000-0000-00009B150000}"/>
    <cellStyle name="Total 5 3" xfId="5531" xr:uid="{00000000-0005-0000-0000-00009C150000}"/>
    <cellStyle name="Total 5 3 2" xfId="5532" xr:uid="{00000000-0005-0000-0000-00009D150000}"/>
    <cellStyle name="Total 5 3 2 2" xfId="5533" xr:uid="{00000000-0005-0000-0000-00009E150000}"/>
    <cellStyle name="Total 5 3 2 3" xfId="5534" xr:uid="{00000000-0005-0000-0000-00009F150000}"/>
    <cellStyle name="Total 5 3 2 4" xfId="5535" xr:uid="{00000000-0005-0000-0000-0000A0150000}"/>
    <cellStyle name="Total 5 3 3" xfId="5536" xr:uid="{00000000-0005-0000-0000-0000A1150000}"/>
    <cellStyle name="Total 5 3 4" xfId="5537" xr:uid="{00000000-0005-0000-0000-0000A2150000}"/>
    <cellStyle name="Total 5 3 5" xfId="5538" xr:uid="{00000000-0005-0000-0000-0000A3150000}"/>
    <cellStyle name="Total 5 3 6" xfId="5539" xr:uid="{00000000-0005-0000-0000-0000A4150000}"/>
    <cellStyle name="Total 5 3 7" xfId="5540" xr:uid="{00000000-0005-0000-0000-0000A5150000}"/>
    <cellStyle name="Total 5 3 8" xfId="5541" xr:uid="{00000000-0005-0000-0000-0000A6150000}"/>
    <cellStyle name="Total 5 4" xfId="5542" xr:uid="{00000000-0005-0000-0000-0000A7150000}"/>
    <cellStyle name="Total 5 4 2" xfId="5543" xr:uid="{00000000-0005-0000-0000-0000A8150000}"/>
    <cellStyle name="Total 5 4 3" xfId="5544" xr:uid="{00000000-0005-0000-0000-0000A9150000}"/>
    <cellStyle name="Total 5 4 4" xfId="5545" xr:uid="{00000000-0005-0000-0000-0000AA150000}"/>
    <cellStyle name="Total 5 4 5" xfId="5546" xr:uid="{00000000-0005-0000-0000-0000AB150000}"/>
    <cellStyle name="Total 5 4 6" xfId="5547" xr:uid="{00000000-0005-0000-0000-0000AC150000}"/>
    <cellStyle name="Total 5 5" xfId="5548" xr:uid="{00000000-0005-0000-0000-0000AD150000}"/>
    <cellStyle name="Total 5 5 2" xfId="5549" xr:uid="{00000000-0005-0000-0000-0000AE150000}"/>
    <cellStyle name="Total 5 5 3" xfId="5550" xr:uid="{00000000-0005-0000-0000-0000AF150000}"/>
    <cellStyle name="Total 5 6" xfId="5551" xr:uid="{00000000-0005-0000-0000-0000B0150000}"/>
    <cellStyle name="Total 5 6 2" xfId="5552" xr:uid="{00000000-0005-0000-0000-0000B1150000}"/>
    <cellStyle name="Total 5 6 3" xfId="5553" xr:uid="{00000000-0005-0000-0000-0000B2150000}"/>
    <cellStyle name="Total 5 7" xfId="5554" xr:uid="{00000000-0005-0000-0000-0000B3150000}"/>
    <cellStyle name="Total 5 7 2" xfId="5555" xr:uid="{00000000-0005-0000-0000-0000B4150000}"/>
    <cellStyle name="Total 5 7 3" xfId="5556" xr:uid="{00000000-0005-0000-0000-0000B5150000}"/>
    <cellStyle name="Total 5 8" xfId="5557" xr:uid="{00000000-0005-0000-0000-0000B6150000}"/>
    <cellStyle name="Total 5 8 2" xfId="5558" xr:uid="{00000000-0005-0000-0000-0000B7150000}"/>
    <cellStyle name="Total 5 8 3" xfId="5559" xr:uid="{00000000-0005-0000-0000-0000B8150000}"/>
    <cellStyle name="Total 5 9" xfId="5560" xr:uid="{00000000-0005-0000-0000-0000B9150000}"/>
    <cellStyle name="Total 5 9 2" xfId="5561" xr:uid="{00000000-0005-0000-0000-0000BA150000}"/>
    <cellStyle name="Total 5 9 3" xfId="5562" xr:uid="{00000000-0005-0000-0000-0000BB150000}"/>
    <cellStyle name="Währung [0]_Compiling Utility Macros" xfId="5563" xr:uid="{00000000-0005-0000-0000-0000BC150000}"/>
    <cellStyle name="Währung_Compiling Utility Macros" xfId="5564" xr:uid="{00000000-0005-0000-0000-0000BD150000}"/>
    <cellStyle name="Warning Text 2" xfId="5565" xr:uid="{00000000-0005-0000-0000-0000BE150000}"/>
    <cellStyle name="Warning Text 2 2" xfId="5566" xr:uid="{00000000-0005-0000-0000-0000BF150000}"/>
    <cellStyle name="Warning Text 3" xfId="5567" xr:uid="{00000000-0005-0000-0000-0000C0150000}"/>
    <cellStyle name="Warning Text 3 2" xfId="5568" xr:uid="{00000000-0005-0000-0000-0000C1150000}"/>
    <cellStyle name="Warning Text 3 3" xfId="5569" xr:uid="{00000000-0005-0000-0000-0000C2150000}"/>
    <cellStyle name="Warning Text 3 3 2" xfId="5570" xr:uid="{00000000-0005-0000-0000-0000C3150000}"/>
    <cellStyle name="Warning Text 3 3 3" xfId="5571" xr:uid="{00000000-0005-0000-0000-0000C4150000}"/>
    <cellStyle name="Warning Text 3 4" xfId="5572" xr:uid="{00000000-0005-0000-0000-0000C5150000}"/>
    <cellStyle name="Warning Text 4" xfId="5573" xr:uid="{00000000-0005-0000-0000-0000C6150000}"/>
    <cellStyle name="Warning Text 4 2" xfId="5574" xr:uid="{00000000-0005-0000-0000-0000C7150000}"/>
    <cellStyle name="Warning Text 5" xfId="5575" xr:uid="{00000000-0005-0000-0000-0000C8150000}"/>
    <cellStyle name="Warning Text 5 2" xfId="5576" xr:uid="{00000000-0005-0000-0000-0000C9150000}"/>
  </cellStyles>
  <dxfs count="0"/>
  <tableStyles count="0" defaultTableStyle="TableStyleMedium9"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customXml" Target="../customXml/item1.xml"/><Relationship Id="rId10" Type="http://schemas.openxmlformats.org/officeDocument/2006/relationships/externalLink" Target="externalLinks/externalLink2.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alcChain" Target="calcChain.xml"/><Relationship Id="rId27" Type="http://schemas.openxmlformats.org/officeDocument/2006/relationships/customXml" Target="../customXml/item5.xml"/></Relationships>
</file>

<file path=xl/drawings/drawing1.xml><?xml version="1.0" encoding="utf-8"?>
<xdr:wsDr xmlns:xdr="http://schemas.openxmlformats.org/drawingml/2006/spreadsheetDrawing" xmlns:a="http://schemas.openxmlformats.org/drawingml/2006/main">
  <xdr:twoCellAnchor>
    <xdr:from>
      <xdr:col>0</xdr:col>
      <xdr:colOff>28073</xdr:colOff>
      <xdr:row>5</xdr:row>
      <xdr:rowOff>8020</xdr:rowOff>
    </xdr:from>
    <xdr:to>
      <xdr:col>1</xdr:col>
      <xdr:colOff>4841422</xdr:colOff>
      <xdr:row>54</xdr:row>
      <xdr:rowOff>8164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8073" y="1014949"/>
          <a:ext cx="7341556" cy="98680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400" b="1">
              <a:solidFill>
                <a:sysClr val="windowText" lastClr="000000"/>
              </a:solidFill>
            </a:rPr>
            <a:t>Financial Template Completion</a:t>
          </a:r>
          <a:r>
            <a:rPr lang="en-CA" sz="1400" b="1" baseline="0">
              <a:solidFill>
                <a:sysClr val="windowText" lastClr="000000"/>
              </a:solidFill>
            </a:rPr>
            <a:t> Instructions - </a:t>
          </a:r>
          <a:r>
            <a:rPr lang="en-CA" sz="1400" b="1" u="sng" baseline="0">
              <a:solidFill>
                <a:srgbClr val="FF0000"/>
              </a:solidFill>
            </a:rPr>
            <a:t>Important</a:t>
          </a:r>
        </a:p>
        <a:p>
          <a:endParaRPr lang="en-CA" sz="1100" b="1">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r>
            <a:rPr lang="en-CA" sz="1100" b="0">
              <a:solidFill>
                <a:sysClr val="windowText" lastClr="000000"/>
              </a:solidFill>
            </a:rPr>
            <a:t>As part of your Business Plan development,</a:t>
          </a:r>
          <a:r>
            <a:rPr lang="en-CA" sz="1100" b="0" baseline="0">
              <a:solidFill>
                <a:sysClr val="windowText" lastClr="000000"/>
              </a:solidFill>
            </a:rPr>
            <a:t> </a:t>
          </a:r>
          <a:r>
            <a:rPr lang="en-CA" sz="1100" b="0">
              <a:solidFill>
                <a:sysClr val="windowText" lastClr="000000"/>
              </a:solidFill>
            </a:rPr>
            <a:t>Alberta Seniors and Housing is requesting a per-program forecast for the current 2022 year plus a requested budget for 2023-2025 based upon your operating needs. </a:t>
          </a:r>
          <a:r>
            <a:rPr lang="en-CA" sz="1100" b="0" baseline="0">
              <a:solidFill>
                <a:sysClr val="windowText" lastClr="000000"/>
              </a:solidFill>
            </a:rPr>
            <a:t> The tabs labelled 'Social Housing' through 'Other'</a:t>
          </a:r>
          <a:r>
            <a:rPr lang="en-CA" sz="1100" b="0" baseline="0">
              <a:solidFill>
                <a:sysClr val="windowText" lastClr="000000"/>
              </a:solidFill>
              <a:effectLst/>
              <a:latin typeface="+mn-lt"/>
              <a:ea typeface="+mn-ea"/>
              <a:cs typeface="+mn-cs"/>
            </a:rPr>
            <a:t> represent the various possible programs in your portfolio.  If a particular program is not applicable to your organization, you can leave it blank.  "Social Housing" refers to all projects managed by your organization as listed on your Schedule A, excluding lodges.  If you have social housing owned by your organization and is not listed on your Schedule A, please include it under the "Other" tab.</a:t>
          </a:r>
        </a:p>
        <a:p>
          <a:pPr marL="0" marR="0" indent="0" defTabSz="914400" eaLnBrk="1" fontAlgn="auto" latinLnBrk="0" hangingPunct="1">
            <a:lnSpc>
              <a:spcPct val="100000"/>
            </a:lnSpc>
            <a:spcBef>
              <a:spcPts val="0"/>
            </a:spcBef>
            <a:spcAft>
              <a:spcPts val="0"/>
            </a:spcAft>
            <a:buClrTx/>
            <a:buSzTx/>
            <a:buFontTx/>
            <a:buNone/>
            <a:tabLst/>
            <a:defRPr/>
          </a:pPr>
          <a:endParaRPr lang="en-CA" sz="1100" b="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CA" sz="1100" b="1" u="sng" baseline="0">
              <a:solidFill>
                <a:sysClr val="windowText" lastClr="000000"/>
              </a:solidFill>
              <a:effectLst/>
              <a:latin typeface="+mn-lt"/>
              <a:ea typeface="+mn-ea"/>
              <a:cs typeface="+mn-cs"/>
            </a:rPr>
            <a:t>Important </a:t>
          </a:r>
          <a:r>
            <a:rPr lang="en-CA" sz="1100" b="0" baseline="0">
              <a:solidFill>
                <a:sysClr val="windowText" lastClr="000000"/>
              </a:solidFill>
              <a:effectLst/>
              <a:latin typeface="+mn-lt"/>
              <a:ea typeface="+mn-ea"/>
              <a:cs typeface="+mn-cs"/>
            </a:rPr>
            <a:t>- </a:t>
          </a:r>
          <a:r>
            <a:rPr lang="en-CA" sz="1100" b="0" i="1" baseline="0">
              <a:solidFill>
                <a:sysClr val="windowText" lastClr="000000"/>
              </a:solidFill>
              <a:effectLst/>
              <a:latin typeface="+mn-lt"/>
              <a:ea typeface="+mn-ea"/>
              <a:cs typeface="+mn-cs"/>
            </a:rPr>
            <a:t>we are requesting a detailed explanation when comparing your 2022 approved budget to your 2023 requested budget </a:t>
          </a:r>
          <a:r>
            <a:rPr lang="en-CA" sz="1100" b="1" i="1" baseline="0">
              <a:solidFill>
                <a:sysClr val="windowText" lastClr="000000"/>
              </a:solidFill>
              <a:effectLst/>
              <a:latin typeface="+mn-lt"/>
              <a:ea typeface="+mn-ea"/>
              <a:cs typeface="+mn-cs"/>
            </a:rPr>
            <a:t>including any assumptions used in developing future forecasts</a:t>
          </a:r>
          <a:r>
            <a:rPr lang="en-CA" sz="1100" b="0" i="1" baseline="0">
              <a:solidFill>
                <a:sysClr val="windowText" lastClr="000000"/>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endParaRPr lang="en-CA" sz="1100" b="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CA" sz="1100" b="1" u="sng" baseline="0">
              <a:solidFill>
                <a:sysClr val="windowText" lastClr="000000"/>
              </a:solidFill>
              <a:effectLst/>
              <a:latin typeface="+mn-lt"/>
              <a:ea typeface="+mn-ea"/>
              <a:cs typeface="+mn-cs"/>
            </a:rPr>
            <a:t>Summary</a:t>
          </a:r>
          <a:endParaRPr lang="en-CA" sz="1100" b="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CA" sz="1100" b="0" baseline="0">
              <a:solidFill>
                <a:sysClr val="windowText" lastClr="000000"/>
              </a:solidFill>
              <a:effectLst/>
              <a:latin typeface="+mn-lt"/>
              <a:ea typeface="+mn-ea"/>
              <a:cs typeface="+mn-cs"/>
            </a:rPr>
            <a:t>As you enter data into the individual program tabs, the Summary tab will automatically </a:t>
          </a:r>
          <a:r>
            <a:rPr lang="en-CA" sz="1100" b="0" baseline="0">
              <a:solidFill>
                <a:schemeClr val="dk1"/>
              </a:solidFill>
              <a:effectLst/>
              <a:latin typeface="+mn-lt"/>
              <a:ea typeface="+mn-ea"/>
              <a:cs typeface="+mn-cs"/>
            </a:rPr>
            <a:t>populate. </a:t>
          </a:r>
        </a:p>
        <a:p>
          <a:endParaRPr lang="en-CA" sz="1100" b="0" baseline="0"/>
        </a:p>
        <a:p>
          <a:r>
            <a:rPr lang="en-CA" sz="1100" b="1" u="sng" baseline="0"/>
            <a:t>Input Guidelines</a:t>
          </a:r>
        </a:p>
        <a:p>
          <a:pPr marL="171450" lvl="0" indent="-171450">
            <a:buFont typeface="Arial" panose="020B0604020202020204" pitchFamily="34" charset="0"/>
            <a:buChar char="•"/>
          </a:pPr>
          <a:r>
            <a:rPr lang="en-CA" sz="1100">
              <a:solidFill>
                <a:schemeClr val="dk1"/>
              </a:solidFill>
              <a:effectLst/>
              <a:latin typeface="+mn-lt"/>
              <a:ea typeface="+mn-ea"/>
              <a:cs typeface="+mn-cs"/>
            </a:rPr>
            <a:t>Please input financial information (2021 Actuals, 2022 Budget, 2022 Forecasted Actuals &amp; 2023 - 2025 Projected Budget) for the various program tabs, as applicable, in the white cells.  As the 2021 Audit Review process are currently underway by Seniors staff, please input the financial information determined by your auditors.</a:t>
          </a:r>
        </a:p>
        <a:p>
          <a:pPr marL="171450" lvl="0" indent="-171450">
            <a:buFont typeface="Arial" panose="020B0604020202020204" pitchFamily="34" charset="0"/>
            <a:buChar char="•"/>
          </a:pPr>
          <a:r>
            <a:rPr lang="en-CA" sz="1100">
              <a:solidFill>
                <a:schemeClr val="dk1"/>
              </a:solidFill>
              <a:effectLst/>
              <a:latin typeface="+mn-lt"/>
              <a:ea typeface="+mn-ea"/>
              <a:cs typeface="+mn-cs"/>
            </a:rPr>
            <a:t>Please complete the Annualized Cost Pressures section in the each</a:t>
          </a:r>
          <a:r>
            <a:rPr lang="en-CA" sz="1100" baseline="0">
              <a:solidFill>
                <a:schemeClr val="dk1"/>
              </a:solidFill>
              <a:effectLst/>
              <a:latin typeface="+mn-lt"/>
              <a:ea typeface="+mn-ea"/>
              <a:cs typeface="+mn-cs"/>
            </a:rPr>
            <a:t> Program</a:t>
          </a:r>
          <a:r>
            <a:rPr lang="en-CA" sz="1100">
              <a:solidFill>
                <a:schemeClr val="dk1"/>
              </a:solidFill>
              <a:effectLst/>
              <a:latin typeface="+mn-lt"/>
              <a:ea typeface="+mn-ea"/>
              <a:cs typeface="+mn-cs"/>
            </a:rPr>
            <a:t> tab for the applicable fiscal years. This information will assist the department in understanding any increases or decreases projected for future years which will be used in defense of seeking any increases to social housing budgets through Treasury Board.</a:t>
          </a:r>
        </a:p>
        <a:p>
          <a:pPr marL="171450" lvl="0" indent="-171450">
            <a:buFont typeface="Arial" panose="020B0604020202020204" pitchFamily="34" charset="0"/>
            <a:buChar char="•"/>
          </a:pPr>
          <a:r>
            <a:rPr lang="en-CA" sz="1100">
              <a:solidFill>
                <a:schemeClr val="dk1"/>
              </a:solidFill>
              <a:effectLst/>
              <a:latin typeface="+mn-lt"/>
              <a:ea typeface="+mn-ea"/>
              <a:cs typeface="+mn-cs"/>
            </a:rPr>
            <a:t>Only enter </a:t>
          </a:r>
          <a:r>
            <a:rPr lang="en-CA" sz="1100" b="0" baseline="0"/>
            <a:t>numeric values.</a:t>
          </a:r>
        </a:p>
        <a:p>
          <a:endParaRPr lang="en-CA" sz="1100" b="0" baseline="0"/>
        </a:p>
        <a:p>
          <a:r>
            <a:rPr lang="en-CA" sz="1100" b="1" u="sng" baseline="0"/>
            <a:t>Budgets</a:t>
          </a:r>
        </a:p>
        <a:p>
          <a:r>
            <a:rPr lang="en-CA" sz="1100" b="0" baseline="0"/>
            <a:t>To assist you in preparing the financial information sections and to help government in its future year planning, we ask the following:</a:t>
          </a:r>
        </a:p>
        <a:p>
          <a:pPr marL="171450" lvl="0" indent="-171450">
            <a:buFont typeface="Arial" panose="020B0604020202020204" pitchFamily="34" charset="0"/>
            <a:buChar char="•"/>
          </a:pPr>
          <a:r>
            <a:rPr lang="en-CA" sz="1100">
              <a:solidFill>
                <a:schemeClr val="dk1"/>
              </a:solidFill>
              <a:effectLst/>
              <a:latin typeface="+mn-lt"/>
              <a:ea typeface="+mn-ea"/>
              <a:cs typeface="+mn-cs"/>
            </a:rPr>
            <a:t>Future year forecasts should be based  on the assumption that existing client levels and staffing levels will be maintained </a:t>
          </a:r>
          <a:r>
            <a:rPr lang="en-CA" sz="1100">
              <a:solidFill>
                <a:sysClr val="windowText" lastClr="000000"/>
              </a:solidFill>
              <a:effectLst/>
              <a:latin typeface="+mn-lt"/>
              <a:ea typeface="+mn-ea"/>
              <a:cs typeface="+mn-cs"/>
            </a:rPr>
            <a:t>across programs.  Where new facilities or program changes have been approved, this should be incorporated into the budget and noted in your assumptions.</a:t>
          </a:r>
        </a:p>
        <a:p>
          <a:pPr marL="171450" lvl="0" indent="-171450">
            <a:buFont typeface="Arial" panose="020B0604020202020204" pitchFamily="34" charset="0"/>
            <a:buChar char="•"/>
          </a:pPr>
          <a:r>
            <a:rPr lang="en-CA" sz="1100" b="1">
              <a:solidFill>
                <a:sysClr val="windowText" lastClr="000000"/>
              </a:solidFill>
              <a:effectLst/>
              <a:latin typeface="+mn-lt"/>
              <a:ea typeface="+mn-ea"/>
              <a:cs typeface="+mn-cs"/>
            </a:rPr>
            <a:t>2023 to 2025 Projected Budgets should reflect the true operating "needs" of maintaining your portfolio </a:t>
          </a:r>
          <a:r>
            <a:rPr lang="en-CA" sz="1100">
              <a:solidFill>
                <a:sysClr val="windowText" lastClr="000000"/>
              </a:solidFill>
              <a:effectLst/>
              <a:latin typeface="+mn-lt"/>
              <a:ea typeface="+mn-ea"/>
              <a:cs typeface="+mn-cs"/>
            </a:rPr>
            <a:t>and not what you "want" to have.  T</a:t>
          </a:r>
          <a:r>
            <a:rPr lang="en-CA">
              <a:solidFill>
                <a:sysClr val="windowText" lastClr="000000"/>
              </a:solidFill>
            </a:rPr>
            <a:t>he difference between needs and wants is quite simple:</a:t>
          </a:r>
        </a:p>
        <a:p>
          <a:pPr marL="628650" lvl="1" indent="-171450">
            <a:buFont typeface="Arial" panose="020B0604020202020204" pitchFamily="34" charset="0"/>
            <a:buChar char="•"/>
          </a:pPr>
          <a:r>
            <a:rPr lang="en-CA" b="1" i="1">
              <a:solidFill>
                <a:sysClr val="windowText" lastClr="000000"/>
              </a:solidFill>
            </a:rPr>
            <a:t>Need: something you </a:t>
          </a:r>
          <a:r>
            <a:rPr lang="en-CA" b="1" i="1" u="sng">
              <a:solidFill>
                <a:sysClr val="windowText" lastClr="000000"/>
              </a:solidFill>
            </a:rPr>
            <a:t>have</a:t>
          </a:r>
          <a:r>
            <a:rPr lang="en-CA" b="1" i="1">
              <a:solidFill>
                <a:sysClr val="windowText" lastClr="000000"/>
              </a:solidFill>
            </a:rPr>
            <a:t> to have</a:t>
          </a:r>
        </a:p>
        <a:p>
          <a:pPr marL="628650" lvl="1" indent="-171450">
            <a:buFont typeface="Arial" panose="020B0604020202020204" pitchFamily="34" charset="0"/>
            <a:buChar char="•"/>
          </a:pPr>
          <a:r>
            <a:rPr lang="en-CA" i="1">
              <a:solidFill>
                <a:sysClr val="windowText" lastClr="000000"/>
              </a:solidFill>
            </a:rPr>
            <a:t>Want: something you would </a:t>
          </a:r>
          <a:r>
            <a:rPr lang="en-CA" i="1" u="sng">
              <a:solidFill>
                <a:sysClr val="windowText" lastClr="000000"/>
              </a:solidFill>
            </a:rPr>
            <a:t>like</a:t>
          </a:r>
          <a:r>
            <a:rPr lang="en-CA" i="1">
              <a:solidFill>
                <a:sysClr val="windowText" lastClr="000000"/>
              </a:solidFill>
            </a:rPr>
            <a:t> to have</a:t>
          </a:r>
        </a:p>
        <a:p>
          <a:pPr marL="171450" lvl="0" indent="-171450">
            <a:buFont typeface="Arial" panose="020B0604020202020204" pitchFamily="34" charset="0"/>
            <a:buChar char="•"/>
          </a:pPr>
          <a:r>
            <a:rPr lang="en-CA">
              <a:solidFill>
                <a:sysClr val="windowText" lastClr="000000"/>
              </a:solidFill>
            </a:rPr>
            <a:t>This</a:t>
          </a:r>
          <a:r>
            <a:rPr lang="en-CA" baseline="0">
              <a:solidFill>
                <a:sysClr val="windowText" lastClr="000000"/>
              </a:solidFill>
            </a:rPr>
            <a:t> new improved of budgeting should allow individual HMB funding adjustments to target funding towards the appropriate funding levels for their operations.</a:t>
          </a:r>
          <a:endParaRPr lang="en-CA">
            <a:solidFill>
              <a:sysClr val="windowText" lastClr="000000"/>
            </a:solidFill>
          </a:endParaRPr>
        </a:p>
        <a:p>
          <a:pPr marL="171450" lvl="0" indent="-171450">
            <a:buFont typeface="Arial" panose="020B0604020202020204" pitchFamily="34" charset="0"/>
            <a:buChar char="•"/>
          </a:pPr>
          <a:r>
            <a:rPr lang="en-CA" sz="1100">
              <a:solidFill>
                <a:sysClr val="windowText" lastClr="000000"/>
              </a:solidFill>
              <a:effectLst/>
              <a:latin typeface="+mn-lt"/>
              <a:ea typeface="+mn-ea"/>
              <a:cs typeface="+mn-cs"/>
            </a:rPr>
            <a:t>We can also assume that overall government program funding levels will be maintained at 2022 levels through 2023</a:t>
          </a:r>
          <a:r>
            <a:rPr lang="en-CA" sz="1100" baseline="0">
              <a:solidFill>
                <a:sysClr val="windowText" lastClr="000000"/>
              </a:solidFill>
              <a:effectLst/>
              <a:latin typeface="+mn-lt"/>
              <a:ea typeface="+mn-ea"/>
              <a:cs typeface="+mn-cs"/>
            </a:rPr>
            <a:t> to </a:t>
          </a:r>
          <a:r>
            <a:rPr lang="en-CA" sz="1100">
              <a:solidFill>
                <a:sysClr val="windowText" lastClr="000000"/>
              </a:solidFill>
              <a:effectLst/>
              <a:latin typeface="+mn-lt"/>
              <a:ea typeface="+mn-ea"/>
              <a:cs typeface="+mn-cs"/>
            </a:rPr>
            <a:t>2025.  </a:t>
          </a:r>
        </a:p>
        <a:p>
          <a:pPr marL="171450" lvl="0" indent="-171450">
            <a:buFont typeface="Arial" panose="020B0604020202020204" pitchFamily="34" charset="0"/>
            <a:buChar char="•"/>
          </a:pPr>
          <a:r>
            <a:rPr lang="en-CA" sz="1100">
              <a:solidFill>
                <a:schemeClr val="dk1"/>
              </a:solidFill>
              <a:effectLst/>
              <a:latin typeface="+mn-lt"/>
              <a:ea typeface="+mn-ea"/>
              <a:cs typeface="+mn-cs"/>
            </a:rPr>
            <a:t>It is recognized increased deficits or decreased surpluses will result, however, this will assist government to understand how any additional funding may be allocated and does not reflect what actual funding levels may be.</a:t>
          </a:r>
        </a:p>
        <a:p>
          <a:pPr marL="171450" lvl="0" indent="-171450">
            <a:buFont typeface="Arial" panose="020B0604020202020204" pitchFamily="34" charset="0"/>
            <a:buChar char="•"/>
          </a:pPr>
          <a:r>
            <a:rPr lang="en-CA" sz="1100">
              <a:solidFill>
                <a:schemeClr val="dk1"/>
              </a:solidFill>
              <a:effectLst/>
              <a:latin typeface="+mn-lt"/>
              <a:ea typeface="+mn-ea"/>
              <a:cs typeface="+mn-cs"/>
            </a:rPr>
            <a:t>It is expected that any assumptions for staff and other cost increases should be reasonable in the context of the current economic environment facing the Province.</a:t>
          </a:r>
        </a:p>
        <a:p>
          <a:pPr marL="171450" lvl="0" indent="-171450">
            <a:buFont typeface="Arial" panose="020B0604020202020204" pitchFamily="34" charset="0"/>
            <a:buChar char="•"/>
          </a:pPr>
          <a:r>
            <a:rPr lang="en-CA" sz="1100">
              <a:solidFill>
                <a:schemeClr val="dk1"/>
              </a:solidFill>
              <a:effectLst/>
              <a:latin typeface="+mn-lt"/>
              <a:ea typeface="+mn-ea"/>
              <a:cs typeface="+mn-cs"/>
            </a:rPr>
            <a:t>Forecast</a:t>
          </a:r>
          <a:r>
            <a:rPr lang="en-CA" sz="1100" baseline="0">
              <a:solidFill>
                <a:schemeClr val="dk1"/>
              </a:solidFill>
              <a:effectLst/>
              <a:latin typeface="+mn-lt"/>
              <a:ea typeface="+mn-ea"/>
              <a:cs typeface="+mn-cs"/>
            </a:rPr>
            <a:t> </a:t>
          </a:r>
          <a:r>
            <a:rPr lang="en-CA" sz="1100">
              <a:solidFill>
                <a:schemeClr val="dk1"/>
              </a:solidFill>
              <a:effectLst/>
              <a:latin typeface="+mn-lt"/>
              <a:ea typeface="+mn-ea"/>
              <a:cs typeface="+mn-cs"/>
            </a:rPr>
            <a:t>assumptions should be clearly laid out with client levels noted across programs so the department has an understanding of changes requested  from current budget levels (2022) and any rationale. </a:t>
          </a:r>
        </a:p>
        <a:p>
          <a:pPr marL="171450" lvl="0" indent="-171450">
            <a:buFont typeface="Arial" panose="020B0604020202020204" pitchFamily="34" charset="0"/>
            <a:buChar char="•"/>
          </a:pPr>
          <a:r>
            <a:rPr lang="en-CA" sz="1100">
              <a:solidFill>
                <a:schemeClr val="dk1"/>
              </a:solidFill>
              <a:effectLst/>
              <a:latin typeface="+mn-lt"/>
              <a:ea typeface="+mn-ea"/>
              <a:cs typeface="+mn-cs"/>
            </a:rPr>
            <a:t>Information is required as to what actions would be required if additional government funding is not received in order to balance your budget or in the case of surplus groups to meet their budget target.  This would include potential program cuts and we would need to understand the potential impact on client levels.  </a:t>
          </a:r>
        </a:p>
        <a:p>
          <a:pPr lvl="0"/>
          <a:r>
            <a:rPr lang="en-CA" sz="1100" b="1">
              <a:solidFill>
                <a:schemeClr val="dk1"/>
              </a:solidFill>
              <a:effectLst/>
              <a:latin typeface="+mn-lt"/>
              <a:ea typeface="+mn-ea"/>
              <a:cs typeface="+mn-cs"/>
            </a:rPr>
            <a:t>Those requiring additional information or clarification on the budget should contact your Housing Advisor</a:t>
          </a:r>
          <a:r>
            <a:rPr lang="en-CA" sz="1100" b="1" u="none" baseline="0">
              <a:solidFill>
                <a:schemeClr val="dk1"/>
              </a:solidFill>
              <a:effectLst/>
              <a:latin typeface="+mn-lt"/>
              <a:ea typeface="+mn-ea"/>
              <a:cs typeface="+mn-cs"/>
            </a:rPr>
            <a:t>.</a:t>
          </a:r>
          <a:endParaRPr lang="en-CA" sz="1100" b="1">
            <a:solidFill>
              <a:schemeClr val="dk1"/>
            </a:solidFill>
            <a:effectLst/>
            <a:latin typeface="+mn-lt"/>
            <a:ea typeface="+mn-ea"/>
            <a:cs typeface="+mn-cs"/>
          </a:endParaRPr>
        </a:p>
        <a:p>
          <a:endParaRPr lang="en-CA"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GE/Bus_Activity/Corp_Fin/Working%20Papers/2008-2009/Quarter%201/Related%20Party%20Report/Table%201a%20inter-ministry%20rev%20-%20July%202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internal.treasuryboard.alberta.ca/BusFunctions/SMP/CI-Projects/X-ExpbyFunRec%20B2010%20-%20testi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aportal.gov.ab.ca/RGE/Bus_Activity/Corp_Fin/Working%20Papers/2008-2009/Quarter%201/Related%20Party%20Report/Table%201a%20inter-ministry%20rev%20-%20July%202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GaleL\Local%20Settings\Temporary%20Internet%20Files\OLK3\Book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aportal.gov.ab.ca/Strategic%20Services/Finance%20and%20Administration/Common/Shared%20Info/2012-13/Journal%20Entries/147%20ASHC/02%20May/HUA0001384%20June%201%202012%20JE%20for%20reverse%203%20month%20accru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aportal.gov.ab.ca/Housing/HFA/Shared%20Documents/2015%20HMB%20Budgets/mgmt%20body%20payable%20receivable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maportal.gov.ab.ca/Housing/HFA/Shared%20Documents/2013%20Management%20Body%20Payments/BUD%2013%20Amendments/Budget%20Amendment%20Summary%20as%20of%20March%2021%20201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ousing/HFA/Shared%20Documents/2013%20Management%20Body%20Payments/BUD%2013%20Amendments/Budget%20Amendment%20Summary%20as%20of%20March%2021%20201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maportal.gov.ab.ca/RGE/Bus_Activity/Corp_Fin/Year%20End/2004-05/Financial%20Statements/288%20FS%202005_SCHEDULES_Fina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CORPORATE\Fiscal_Reports\TB_OBM_SHARE\CI-B2010\SharePoint%20Files\Estimates%20Drafts\ABO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8-09 intergov rev"/>
      <sheetName val=" 2007-08 intergov rev"/>
      <sheetName val="Related Party Qtr1 2008-09"/>
      <sheetName val="2007-08 Restatement"/>
    </sheetNames>
    <sheetDataSet>
      <sheetData sheetId="0"/>
      <sheetData sheetId="1"/>
      <sheetData sheetId="2"/>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wable Adjustments"/>
      <sheetName val="X-STATUS"/>
      <sheetName val="Function change records"/>
      <sheetName val="FCRPivotCount"/>
      <sheetName val="Sheet1"/>
      <sheetName val="FCRPivot"/>
      <sheetName val="Opening Amts from FATS"/>
      <sheetName val="Sheet2"/>
      <sheetName val="Method Amts from FATS"/>
      <sheetName val="Reorg Amts from FATS"/>
      <sheetName val="08-09 Results"/>
      <sheetName val="09-10 Budget"/>
      <sheetName val="09-10 Results"/>
      <sheetName val="10-11 Target"/>
      <sheetName val="11-12 Target"/>
      <sheetName val="12-13 Target"/>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8-09 intergov rev"/>
      <sheetName val=" 2007-08 intergov rev"/>
      <sheetName val="Related Party Qtr1 2008-09"/>
      <sheetName val="2007-08 Restatement"/>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ude Oil"/>
      <sheetName val="Natural Gas"/>
      <sheetName val="TSX Index"/>
      <sheetName val="Dow Jones Index"/>
      <sheetName val="Sheet1"/>
      <sheetName val="Data"/>
      <sheetName val="Control"/>
    </sheetNames>
    <sheetDataSet>
      <sheetData sheetId="0" refreshError="1"/>
      <sheetData sheetId="1" refreshError="1"/>
      <sheetData sheetId="2" refreshError="1"/>
      <sheetData sheetId="3" refreshError="1"/>
      <sheetData sheetId="4"/>
      <sheetData sheetId="5"/>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JE Template"/>
      <sheetName val="Ref GOA Accts"/>
      <sheetName val="Ref DeptID &amp; Program Codes"/>
      <sheetName val="Old codes"/>
      <sheetName val="orgin Ck# coding"/>
      <sheetName val="Bdgt"/>
      <sheetName val="BU"/>
      <sheetName val="C10"/>
      <sheetName val="C1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P 1 JE DATA"/>
      <sheetName val="STEP 2 AP DATA"/>
      <sheetName val="STEP 3 AR DATA"/>
      <sheetName val="STEP 4 Report Data"/>
      <sheetName val="Report 1"/>
      <sheetName val="Sheet5"/>
      <sheetName val="Sheet1"/>
      <sheetName val="Report 2"/>
      <sheetName val="Vlookup"/>
      <sheetName val="instructions"/>
      <sheetName val="Sheet6"/>
      <sheetName val=""/>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Audit Adjustments-560030"/>
      <sheetName val="2012 Audit Adjustments-474010"/>
      <sheetName val="2012 Audit Adjustments-473010"/>
      <sheetName val="PNP Budget Amend"/>
      <sheetName val="474010 2012 A.A. Breakdown"/>
      <sheetName val="560030 2012 A.A. Breakdown"/>
      <sheetName val="473010 2012 A.A. Breakdown"/>
      <sheetName val="2013 Budget Amendments-560030"/>
      <sheetName val="2013 Budget Amendments-473010"/>
      <sheetName val="March 2014 One time Grants"/>
      <sheetName val="Mgmt Agency Bud Amendments"/>
      <sheetName val="Summary"/>
      <sheetName val="2013 Bdgt Amendments-CHQ SMRY"/>
      <sheetName val="2013 Bdgt Amendments-CHQ SM Q2"/>
      <sheetName val="2013 One time Grants"/>
      <sheetName val="Source-HAL Allocation Grants"/>
      <sheetName val="MB ID"/>
      <sheetName val="AA-Audit Adj.-Cptl bdgt ID'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Audit Adjustments-560030"/>
      <sheetName val="2012 Audit Adjustments-474010"/>
      <sheetName val="2012 Audit Adjustments-473010"/>
      <sheetName val="PNP Budget Amend"/>
      <sheetName val="474010 2012 A.A. Breakdown"/>
      <sheetName val="560030 2012 A.A. Breakdown"/>
      <sheetName val="473010 2012 A.A. Breakdown"/>
      <sheetName val="2013 Budget Amendments-560030"/>
      <sheetName val="2013 Budget Amendments-473010"/>
      <sheetName val="March 2014 One time Grants"/>
      <sheetName val="Mgmt Agency Bud Amendments"/>
      <sheetName val="Summary"/>
      <sheetName val="2013 Bdgt Amendments-CHQ SMRY"/>
      <sheetName val="2013 Bdgt Amendments-CHQ SM Q2"/>
      <sheetName val="2013 One time Grants"/>
      <sheetName val="Source-HAL Allocation Grants"/>
      <sheetName val="MB ID"/>
      <sheetName val="AA-Audit Adj.-Cptl bdgt ID'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tatement of Operations"/>
      <sheetName val="Balance Sheet"/>
      <sheetName val="SCFP"/>
      <sheetName val="Sched 1"/>
      <sheetName val="Sched 2"/>
      <sheetName val="Sched 3 "/>
      <sheetName val="Sch4"/>
      <sheetName val="Sch5"/>
      <sheetName val="Sch6"/>
      <sheetName val="Sch7"/>
      <sheetName val="Sch8"/>
      <sheetName val="Sch1"/>
      <sheetName val="Sch2"/>
      <sheetName val="Sch3"/>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SUM"/>
      <sheetName val="A-2 dept"/>
      <sheetName val="A-1 ministry"/>
      <sheetName val="A-2-intra"/>
      <sheetName val="A-3 inter"/>
      <sheetName val="B-1 INC_MIN_PROG(6col)"/>
      <sheetName val="EST-mh"/>
      <sheetName val="EST-msp"/>
      <sheetName val="EST-ds"/>
      <sheetName val="EST-exp-A"/>
      <sheetName val="EST-eip"/>
      <sheetName val="EST-stat"/>
      <sheetName val="TOC 27"/>
      <sheetName val="B-2 INC_MIN_PROG(4col)"/>
      <sheetName val="B-3 INC_MIN_C-1 DEPT"/>
      <sheetName val="EST-lottery"/>
      <sheetName val="C-2 INTER"/>
      <sheetName val="Blank-32"/>
      <sheetName val="NOPRINT C2-INTRA"/>
      <sheetName val="Net_Rev"/>
      <sheetName val="Ita_Rev"/>
      <sheetName val="Itr_Rev"/>
      <sheetName val="G_Rev"/>
      <sheetName val="rev_mindept"/>
      <sheetName val="TITLING"/>
    </sheetNames>
    <sheetDataSet>
      <sheetData sheetId="0" refreshError="1"/>
      <sheetData sheetId="1"/>
      <sheetData sheetId="2"/>
      <sheetData sheetId="3"/>
      <sheetData sheetId="4"/>
      <sheetData sheetId="5"/>
      <sheetData sheetId="6" refreshError="1"/>
      <sheetData sheetId="7"/>
      <sheetData sheetId="8" refreshError="1"/>
      <sheetData sheetId="9"/>
      <sheetData sheetId="10" refreshError="1"/>
      <sheetData sheetId="11"/>
      <sheetData sheetId="12" refreshError="1"/>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pageSetUpPr fitToPage="1"/>
  </sheetPr>
  <dimension ref="A1:C5"/>
  <sheetViews>
    <sheetView view="pageBreakPreview" topLeftCell="A26" zoomScale="130" zoomScaleNormal="160" zoomScaleSheetLayoutView="130" workbookViewId="0">
      <selection activeCell="B3" sqref="B3"/>
    </sheetView>
  </sheetViews>
  <sheetFormatPr defaultColWidth="9.140625" defaultRowHeight="15.75"/>
  <cols>
    <col min="1" max="1" width="35.42578125" style="30" customWidth="1"/>
    <col min="2" max="2" width="69.85546875" style="30" customWidth="1"/>
    <col min="3" max="3" width="11" style="30" customWidth="1"/>
    <col min="4" max="16384" width="9.140625" style="30"/>
  </cols>
  <sheetData>
    <row r="1" spans="1:3">
      <c r="A1" s="76" t="s">
        <v>0</v>
      </c>
      <c r="B1" s="85" t="s">
        <v>1</v>
      </c>
    </row>
    <row r="2" spans="1:3">
      <c r="A2" s="76" t="s">
        <v>2</v>
      </c>
      <c r="B2" s="86" t="str">
        <f>VLOOKUP(B1,List!E2:F87,2,FALSE)</f>
        <v>NPF</v>
      </c>
    </row>
    <row r="3" spans="1:3">
      <c r="A3" s="76" t="s">
        <v>3</v>
      </c>
      <c r="B3" s="86">
        <v>2023</v>
      </c>
    </row>
    <row r="4" spans="1:3" hidden="1">
      <c r="A4" s="74" t="s">
        <v>4</v>
      </c>
      <c r="B4" s="1" t="s">
        <v>5</v>
      </c>
    </row>
    <row r="5" spans="1:3">
      <c r="C5" s="75"/>
    </row>
  </sheetData>
  <sheetProtection algorithmName="SHA-512" hashValue="qXQZmnw6lJmSoItBx1XWPn4cP1R1GMRS7c6NdaJjbnh9I38DPzdbwfjsD5oSy5OSpiSNuqpm2geDBB+9OfULaQ==" saltValue="0tDxclsa2XWK0oeyxn5tyg==" spinCount="100000" sheet="1" objects="1" scenarios="1"/>
  <printOptions horizontalCentered="1" verticalCentered="1"/>
  <pageMargins left="0.5" right="0.5" top="0.5" bottom="0.5" header="0.3" footer="0.3"/>
  <pageSetup scale="89" orientation="portrait" r:id="rId1"/>
  <headerFooter>
    <oddFooter>&amp;L&amp;1#&amp;"Calibri"&amp;11&amp;K000000Classification: Protected 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List!$E$2:$E$87</xm:f>
          </x14:formula1>
          <xm:sqref>B1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BN116"/>
  <sheetViews>
    <sheetView tabSelected="1" view="pageBreakPreview" zoomScale="85" zoomScaleNormal="85" zoomScaleSheetLayoutView="85" workbookViewId="0">
      <pane xSplit="4" ySplit="6" topLeftCell="E7" activePane="bottomRight" state="frozen"/>
      <selection pane="topRight" activeCell="E1" sqref="E1"/>
      <selection pane="bottomLeft" activeCell="A7" sqref="A7"/>
      <selection pane="bottomRight" activeCell="H22" sqref="H22"/>
    </sheetView>
  </sheetViews>
  <sheetFormatPr defaultColWidth="0" defaultRowHeight="15.75" zeroHeight="1"/>
  <cols>
    <col min="1" max="1" width="7.5703125" style="17" customWidth="1"/>
    <col min="2" max="2" width="1.5703125" style="17" customWidth="1"/>
    <col min="3" max="3" width="5.5703125" style="17" customWidth="1"/>
    <col min="4" max="4" width="25.5703125" style="17" customWidth="1"/>
    <col min="5" max="5" width="20.140625" style="17" customWidth="1"/>
    <col min="6" max="7" width="22.42578125" style="17" customWidth="1"/>
    <col min="8" max="9" width="21.5703125" style="17" customWidth="1"/>
    <col min="10" max="10" width="22.42578125" style="17" customWidth="1"/>
    <col min="11" max="11" width="3.42578125" style="17" customWidth="1"/>
    <col min="12" max="12" width="3" style="17" customWidth="1"/>
    <col min="13" max="66" width="0" style="17" hidden="1" customWidth="1"/>
    <col min="67" max="16384" width="9.140625" style="17" hidden="1"/>
  </cols>
  <sheetData>
    <row r="1" spans="1:12" s="61" customFormat="1" ht="35.25" customHeight="1">
      <c r="A1" s="83" t="s">
        <v>6</v>
      </c>
      <c r="B1" s="18"/>
      <c r="C1" s="18"/>
      <c r="D1" s="18"/>
      <c r="E1" s="18"/>
      <c r="F1" s="18"/>
      <c r="G1" s="18"/>
      <c r="H1" s="60"/>
      <c r="I1" s="60"/>
      <c r="J1" s="60"/>
      <c r="K1" s="60"/>
      <c r="L1" s="60"/>
    </row>
    <row r="2" spans="1:12">
      <c r="A2" s="31"/>
      <c r="B2" s="31"/>
      <c r="C2" s="31"/>
      <c r="D2" s="19"/>
      <c r="E2" s="30"/>
      <c r="F2" s="30"/>
      <c r="G2" s="30"/>
      <c r="H2" s="30"/>
      <c r="I2" s="30"/>
      <c r="J2" s="30"/>
      <c r="K2" s="30"/>
      <c r="L2" s="30"/>
    </row>
    <row r="3" spans="1:12">
      <c r="A3" s="102" t="s">
        <v>7</v>
      </c>
      <c r="B3" s="102"/>
      <c r="C3" s="102"/>
      <c r="D3" s="102"/>
      <c r="E3" s="101" t="str">
        <f>Instructions!B1</f>
        <v>North Peace Housing Foundation</v>
      </c>
      <c r="F3" s="101"/>
      <c r="G3" s="101"/>
      <c r="H3" s="30"/>
      <c r="I3" s="30"/>
      <c r="J3" s="30"/>
      <c r="K3" s="30"/>
      <c r="L3" s="30"/>
    </row>
    <row r="4" spans="1:12">
      <c r="A4" s="30"/>
      <c r="B4" s="30"/>
      <c r="C4" s="30"/>
      <c r="E4" s="30"/>
      <c r="F4" s="30"/>
      <c r="G4" s="30"/>
      <c r="H4" s="30"/>
      <c r="I4" s="30"/>
      <c r="J4" s="30"/>
      <c r="K4" s="30"/>
      <c r="L4" s="30"/>
    </row>
    <row r="5" spans="1:12" ht="16.5" thickBot="1">
      <c r="A5" s="30"/>
      <c r="B5" s="30"/>
      <c r="C5" s="30"/>
      <c r="D5" s="30"/>
      <c r="E5" s="96" t="s">
        <v>8</v>
      </c>
      <c r="F5" s="96"/>
      <c r="G5" s="96"/>
      <c r="H5" s="96"/>
      <c r="I5" s="96"/>
      <c r="J5" s="96"/>
      <c r="K5" s="30"/>
      <c r="L5" s="30"/>
    </row>
    <row r="6" spans="1:12" ht="16.5" thickBot="1">
      <c r="A6" s="6" t="s">
        <v>9</v>
      </c>
      <c r="B6" s="6"/>
      <c r="C6" s="6"/>
      <c r="D6" s="6"/>
      <c r="E6" s="79" t="s">
        <v>10</v>
      </c>
      <c r="F6" s="79" t="s">
        <v>11</v>
      </c>
      <c r="G6" s="79" t="s">
        <v>12</v>
      </c>
      <c r="H6" s="79" t="s">
        <v>13</v>
      </c>
      <c r="I6" s="79" t="s">
        <v>14</v>
      </c>
      <c r="J6" s="79" t="s">
        <v>15</v>
      </c>
      <c r="K6" s="35"/>
      <c r="L6" s="35"/>
    </row>
    <row r="7" spans="1:12">
      <c r="A7" s="16">
        <v>400000</v>
      </c>
      <c r="C7" s="6" t="s">
        <v>16</v>
      </c>
      <c r="E7" s="62">
        <f>SUM('Social Housing'!E8:G8)+Lodge!F8+'Affordable Housing'!F8+'Private Non Profit'!F8+'Other Housing'!F8</f>
        <v>5229094.17</v>
      </c>
      <c r="F7" s="62">
        <f>SUM('Social Housing'!I8:K8)+Lodge!G8+'Affordable Housing'!G8+'Private Non Profit'!G8+'Other Housing'!G8</f>
        <v>5512653</v>
      </c>
      <c r="G7" s="62">
        <f>SUM('Social Housing'!M8:O8)+Lodge!H8+'Affordable Housing'!H8+'Private Non Profit'!H8+'Other Housing'!H8</f>
        <v>5460200</v>
      </c>
      <c r="H7" s="62">
        <f>SUM('Social Housing'!Q8:S8)+Lodge!I8+'Affordable Housing'!I8+'Private Non Profit'!I8+'Other Housing'!I8</f>
        <v>5550600</v>
      </c>
      <c r="I7" s="62">
        <f>SUM('Social Housing'!U8:W8)+Lodge!J8+'Affordable Housing'!J8+'Private Non Profit'!J8+'Other Housing'!J8</f>
        <v>5632500</v>
      </c>
      <c r="J7" s="62">
        <f>SUM('Social Housing'!Y8:AA8)+Lodge!K8+'Affordable Housing'!K8+'Private Non Profit'!K8+'Other Housing'!K8</f>
        <v>5715700</v>
      </c>
      <c r="K7" s="36"/>
      <c r="L7" s="36"/>
    </row>
    <row r="8" spans="1:12">
      <c r="A8" s="16">
        <v>410000</v>
      </c>
      <c r="C8" s="6" t="s">
        <v>17</v>
      </c>
      <c r="E8" s="62">
        <f>SUM('Social Housing'!E9:G9)+Lodge!F9+'Affordable Housing'!F9+'Private Non Profit'!F9+'Other Housing'!F10</f>
        <v>487817.26999999996</v>
      </c>
      <c r="F8" s="62">
        <f>SUM('Social Housing'!I9:K9)+Lodge!G9+'Affordable Housing'!G9+'Private Non Profit'!G9+'Other Housing'!G10</f>
        <v>395030</v>
      </c>
      <c r="G8" s="62">
        <f>SUM('Social Housing'!M9:O9)+Lodge!H9+'Affordable Housing'!H9+'Private Non Profit'!H9+'Other Housing'!H10</f>
        <v>516500</v>
      </c>
      <c r="H8" s="62">
        <f>SUM('Social Housing'!Q9:S9)+Lodge!I9+'Affordable Housing'!I9+'Private Non Profit'!I9+'Other Housing'!I10</f>
        <v>455400</v>
      </c>
      <c r="I8" s="62">
        <f>SUM('Social Housing'!U9:W9)+Lodge!J9+'Affordable Housing'!J9+'Private Non Profit'!J9+'Other Housing'!J10</f>
        <v>463100</v>
      </c>
      <c r="J8" s="62">
        <f>SUM('Social Housing'!Y9:AA9)+Lodge!K9+'Affordable Housing'!K9+'Private Non Profit'!K9+'Other Housing'!K10</f>
        <v>471100</v>
      </c>
      <c r="K8" s="36"/>
      <c r="L8" s="36"/>
    </row>
    <row r="9" spans="1:12">
      <c r="A9" s="16">
        <v>420000</v>
      </c>
      <c r="C9" s="6" t="s">
        <v>18</v>
      </c>
      <c r="E9" s="62">
        <f>SUM('Social Housing'!E10:G10)+Lodge!F10+'Affordable Housing'!F10+'Private Non Profit'!F10+'Other Housing'!F9</f>
        <v>62.4</v>
      </c>
      <c r="F9" s="62">
        <f>SUM('Social Housing'!I10:K10)+Lodge!G10+'Affordable Housing'!G10+'Private Non Profit'!G10+'Other Housing'!G9</f>
        <v>1920</v>
      </c>
      <c r="G9" s="62">
        <f>SUM('Social Housing'!M10:O10)+Lodge!H10+'Affordable Housing'!H10+'Private Non Profit'!H10+'Other Housing'!H9</f>
        <v>0</v>
      </c>
      <c r="H9" s="62">
        <f>SUM('Social Housing'!Q10:S10)+Lodge!I10+'Affordable Housing'!I10+'Private Non Profit'!I10+'Other Housing'!I9</f>
        <v>0</v>
      </c>
      <c r="I9" s="62">
        <f>SUM('Social Housing'!U10:W10)+Lodge!J10+'Affordable Housing'!J10+'Private Non Profit'!J10+'Other Housing'!J9</f>
        <v>0</v>
      </c>
      <c r="J9" s="62">
        <f>SUM('Social Housing'!Y10:AA10)+Lodge!K10+'Affordable Housing'!K10+'Private Non Profit'!K10+'Other Housing'!K9</f>
        <v>0</v>
      </c>
      <c r="K9" s="36"/>
      <c r="L9" s="36"/>
    </row>
    <row r="10" spans="1:12">
      <c r="A10" s="16"/>
      <c r="C10" s="6" t="s">
        <v>19</v>
      </c>
      <c r="E10" s="62">
        <f>SUM('Social Housing'!E11:G11)+Lodge!F11+'Affordable Housing'!F11+'Private Non Profit'!F11+'Other Housing'!F11</f>
        <v>1021464.66</v>
      </c>
      <c r="F10" s="62">
        <f>SUM('Social Housing'!I11:K11)+Lodge!G11+'Affordable Housing'!G11+'Private Non Profit'!G11+'Other Housing'!G11</f>
        <v>118000</v>
      </c>
      <c r="G10" s="62">
        <f>SUM('Social Housing'!M11:O11)+Lodge!H11+'Affordable Housing'!H11+'Private Non Profit'!H11+'Other Housing'!H11</f>
        <v>170200</v>
      </c>
      <c r="H10" s="62">
        <f>SUM('Social Housing'!Q11:S11)+Lodge!I11+'Affordable Housing'!I11+'Private Non Profit'!I11+'Other Housing'!I11</f>
        <v>117200</v>
      </c>
      <c r="I10" s="62">
        <f>SUM('Social Housing'!U11:W11)+Lodge!J11+'Affordable Housing'!J11+'Private Non Profit'!J11+'Other Housing'!J11</f>
        <v>117200</v>
      </c>
      <c r="J10" s="62">
        <f>SUM('Social Housing'!Y11:AA11)+Lodge!K11+'Affordable Housing'!K11+'Private Non Profit'!K11+'Other Housing'!K11</f>
        <v>117200</v>
      </c>
      <c r="K10" s="36"/>
      <c r="L10" s="36"/>
    </row>
    <row r="11" spans="1:12">
      <c r="A11" s="16">
        <v>430050</v>
      </c>
      <c r="C11" s="6" t="s">
        <v>20</v>
      </c>
      <c r="E11" s="62">
        <f>Lodge!F12</f>
        <v>804365</v>
      </c>
      <c r="F11" s="62">
        <f>Lodge!G12</f>
        <v>717445</v>
      </c>
      <c r="G11" s="62">
        <f>Lodge!H12</f>
        <v>804360</v>
      </c>
      <c r="H11" s="62">
        <f>Lodge!I12</f>
        <v>708000</v>
      </c>
      <c r="I11" s="62">
        <f>Lodge!J12</f>
        <v>750000</v>
      </c>
      <c r="J11" s="62">
        <f>Lodge!K12</f>
        <v>800000</v>
      </c>
      <c r="K11" s="36"/>
      <c r="L11" s="36"/>
    </row>
    <row r="12" spans="1:12">
      <c r="A12" s="16">
        <v>460010</v>
      </c>
      <c r="C12" s="6" t="s">
        <v>21</v>
      </c>
      <c r="E12" s="62">
        <f>Lodge!F13</f>
        <v>2975238</v>
      </c>
      <c r="F12" s="62">
        <f>Lodge!G13</f>
        <v>3124000</v>
      </c>
      <c r="G12" s="62">
        <f>Lodge!H13</f>
        <v>3124000</v>
      </c>
      <c r="H12" s="62">
        <f>Lodge!I13</f>
        <v>3280200</v>
      </c>
      <c r="I12" s="62">
        <f>Lodge!J13</f>
        <v>3444200</v>
      </c>
      <c r="J12" s="62">
        <f>Lodge!K13</f>
        <v>3616400</v>
      </c>
      <c r="K12" s="36"/>
      <c r="L12" s="36"/>
    </row>
    <row r="13" spans="1:12">
      <c r="A13" s="6"/>
      <c r="B13" s="6" t="s">
        <v>22</v>
      </c>
      <c r="C13" s="6"/>
      <c r="D13" s="6"/>
      <c r="E13" s="63">
        <f>SUM(E7:E12)</f>
        <v>10518041.5</v>
      </c>
      <c r="F13" s="63">
        <f>SUM(F7:F12)</f>
        <v>9869048</v>
      </c>
      <c r="G13" s="63">
        <f>SUM(G7:G12)</f>
        <v>10075260</v>
      </c>
      <c r="H13" s="63">
        <f>SUM(H7:H12)</f>
        <v>10111400</v>
      </c>
      <c r="I13" s="63">
        <f t="shared" ref="I13:J13" si="0">SUM(I7:I12)</f>
        <v>10407000</v>
      </c>
      <c r="J13" s="63">
        <f t="shared" si="0"/>
        <v>10720400</v>
      </c>
      <c r="K13" s="38"/>
      <c r="L13" s="38"/>
    </row>
    <row r="14" spans="1:12">
      <c r="A14" s="6"/>
      <c r="B14" s="6"/>
      <c r="C14" s="6"/>
      <c r="D14" s="6"/>
      <c r="E14" s="43"/>
      <c r="F14" s="43"/>
      <c r="G14" s="43"/>
      <c r="H14" s="43"/>
      <c r="I14" s="43"/>
      <c r="J14" s="43"/>
      <c r="K14" s="36"/>
      <c r="L14" s="36"/>
    </row>
    <row r="15" spans="1:12">
      <c r="A15" s="6" t="s">
        <v>23</v>
      </c>
      <c r="B15" s="6"/>
      <c r="C15" s="6"/>
      <c r="D15" s="6"/>
      <c r="E15" s="43"/>
      <c r="F15" s="43"/>
      <c r="G15" s="43"/>
      <c r="H15" s="43"/>
      <c r="I15" s="43"/>
      <c r="J15" s="43"/>
      <c r="K15" s="36"/>
      <c r="L15" s="36"/>
    </row>
    <row r="16" spans="1:12">
      <c r="A16" s="16">
        <v>500000</v>
      </c>
      <c r="C16" s="6" t="s">
        <v>24</v>
      </c>
      <c r="E16" s="64">
        <f>SUM('Social Housing'!E15:G15)+Lodge!F17+'Affordable Housing'!F15+'Private Non Profit'!F15+'Other Housing'!F15</f>
        <v>101116.94</v>
      </c>
      <c r="F16" s="64">
        <f>SUM('Social Housing'!I15:K15)+Lodge!G17+'Affordable Housing'!G15+'Private Non Profit'!G15+'Other Housing'!G15</f>
        <v>98144</v>
      </c>
      <c r="G16" s="64">
        <f>SUM('Social Housing'!M15:O15)+Lodge!H17+'Affordable Housing'!H15+'Private Non Profit'!H15+'Other Housing'!H15</f>
        <v>92368.7</v>
      </c>
      <c r="H16" s="64">
        <f>SUM('Social Housing'!Q15:S15)+Lodge!I17+'Affordable Housing'!I15+'Private Non Profit'!I15+'Other Housing'!I15</f>
        <v>94000</v>
      </c>
      <c r="I16" s="64">
        <f>SUM('Social Housing'!U15:W15)+Lodge!J17+'Affordable Housing'!J15+'Private Non Profit'!J15+'Other Housing'!J15</f>
        <v>93500</v>
      </c>
      <c r="J16" s="64">
        <f>SUM('Social Housing'!Y15:AA15)+Lodge!K17+'Affordable Housing'!K15+'Private Non Profit'!K15+'Other Housing'!K15</f>
        <v>95000</v>
      </c>
      <c r="K16" s="36"/>
      <c r="L16" s="36"/>
    </row>
    <row r="17" spans="1:12">
      <c r="A17" s="16">
        <v>510000</v>
      </c>
      <c r="C17" s="6" t="s">
        <v>25</v>
      </c>
      <c r="E17" s="64">
        <f>SUM('Social Housing'!E16:G16)+Lodge!F18+'Affordable Housing'!F16+'Private Non Profit'!F16+'Other Housing'!F16</f>
        <v>1418051.78</v>
      </c>
      <c r="F17" s="64">
        <f>SUM('Social Housing'!I16:K16)+Lodge!G18+'Affordable Housing'!G16+'Private Non Profit'!G16+'Other Housing'!G16</f>
        <v>1455760</v>
      </c>
      <c r="G17" s="64">
        <f>SUM('Social Housing'!M16:O16)+Lodge!H18+'Affordable Housing'!H16+'Private Non Profit'!H16+'Other Housing'!H16</f>
        <v>1559500</v>
      </c>
      <c r="H17" s="64">
        <f>SUM('Social Housing'!Q16:S16)+Lodge!I18+'Affordable Housing'!I16+'Private Non Profit'!I16+'Other Housing'!I16</f>
        <v>1632200</v>
      </c>
      <c r="I17" s="64">
        <f>SUM('Social Housing'!U16:W16)+Lodge!J18+'Affordable Housing'!J16+'Private Non Profit'!J16+'Other Housing'!J16</f>
        <v>1698800</v>
      </c>
      <c r="J17" s="64">
        <f>SUM('Social Housing'!Y16:AA16)+Lodge!K18+'Affordable Housing'!K16+'Private Non Profit'!K16+'Other Housing'!K16</f>
        <v>1768400</v>
      </c>
      <c r="K17" s="36"/>
      <c r="L17" s="36"/>
    </row>
    <row r="18" spans="1:12">
      <c r="A18" s="16">
        <v>520000</v>
      </c>
      <c r="C18" s="6" t="s">
        <v>26</v>
      </c>
      <c r="E18" s="64">
        <f>SUM('Social Housing'!E17:G17)+Lodge!F19+'Affordable Housing'!F17+'Private Non Profit'!F17+'Other Housing'!F17</f>
        <v>380824.89</v>
      </c>
      <c r="F18" s="64">
        <f>SUM('Social Housing'!I17:K17)+Lodge!G19+'Affordable Housing'!G17+'Private Non Profit'!G17+'Other Housing'!G17</f>
        <v>563507</v>
      </c>
      <c r="G18" s="64">
        <f>SUM('Social Housing'!M17:O17)+Lodge!H19+'Affordable Housing'!H17+'Private Non Profit'!H17+'Other Housing'!H17</f>
        <v>594300</v>
      </c>
      <c r="H18" s="64">
        <f>SUM('Social Housing'!Q17:S17)+Lodge!I19+'Affordable Housing'!I17+'Private Non Profit'!I17+'Other Housing'!I17</f>
        <v>496900</v>
      </c>
      <c r="I18" s="64">
        <f>SUM('Social Housing'!U17:W17)+Lodge!J19+'Affordable Housing'!J17+'Private Non Profit'!J17+'Other Housing'!J17</f>
        <v>499900</v>
      </c>
      <c r="J18" s="64">
        <f>SUM('Social Housing'!Y17:AA17)+Lodge!K19+'Affordable Housing'!K17+'Private Non Profit'!K17+'Other Housing'!K17</f>
        <v>503500</v>
      </c>
      <c r="K18" s="36"/>
      <c r="L18" s="36"/>
    </row>
    <row r="19" spans="1:12">
      <c r="A19" s="16">
        <v>520000</v>
      </c>
      <c r="C19" s="6" t="s">
        <v>27</v>
      </c>
      <c r="E19" s="62">
        <f>+Lodge!F20</f>
        <v>670770.51</v>
      </c>
      <c r="F19" s="62">
        <f>+Lodge!G20</f>
        <v>685500</v>
      </c>
      <c r="G19" s="62">
        <f>+Lodge!H20</f>
        <v>694000</v>
      </c>
      <c r="H19" s="62">
        <f>+Lodge!I20</f>
        <v>714800</v>
      </c>
      <c r="I19" s="62">
        <f>+Lodge!J20</f>
        <v>736200</v>
      </c>
      <c r="J19" s="62">
        <f>+Lodge!K20</f>
        <v>758300</v>
      </c>
      <c r="K19" s="36"/>
      <c r="L19" s="36"/>
    </row>
    <row r="20" spans="1:12">
      <c r="A20" s="16">
        <v>530000</v>
      </c>
      <c r="C20" s="6" t="s">
        <v>28</v>
      </c>
      <c r="E20" s="64">
        <f>SUM('Social Housing'!E18:G18)+Lodge!F21+'Affordable Housing'!F18+'Private Non Profit'!F18+'Other Housing'!F18</f>
        <v>830396.16</v>
      </c>
      <c r="F20" s="64">
        <f>SUM('Social Housing'!I18:K18)+Lodge!G21+'Affordable Housing'!G18+'Private Non Profit'!G18+'Other Housing'!G18</f>
        <v>757265</v>
      </c>
      <c r="G20" s="64">
        <f>SUM('Social Housing'!M18:O18)+Lodge!H21+'Affordable Housing'!H18+'Private Non Profit'!H18+'Other Housing'!H18</f>
        <v>849500</v>
      </c>
      <c r="H20" s="64">
        <f>SUM('Social Housing'!Q18:S18)+Lodge!I21+'Affordable Housing'!I18+'Private Non Profit'!I18+'Other Housing'!I18</f>
        <v>964500</v>
      </c>
      <c r="I20" s="64">
        <f>SUM('Social Housing'!U18:W18)+Lodge!J21+'Affordable Housing'!J18+'Private Non Profit'!J18+'Other Housing'!J18</f>
        <v>1008000</v>
      </c>
      <c r="J20" s="64">
        <f>SUM('Social Housing'!Y18:AA18)+Lodge!K21+'Affordable Housing'!K18+'Private Non Profit'!K18+'Other Housing'!K18</f>
        <v>1053700</v>
      </c>
      <c r="K20" s="36"/>
      <c r="L20" s="36"/>
    </row>
    <row r="21" spans="1:12">
      <c r="A21" s="16">
        <v>540000</v>
      </c>
      <c r="C21" s="6" t="s">
        <v>29</v>
      </c>
      <c r="E21" s="62">
        <f>Lodge!F22+'Affordable Housing'!F19+'Other Housing'!F19</f>
        <v>0</v>
      </c>
      <c r="F21" s="62">
        <f>Lodge!G22+'Affordable Housing'!G19+'Other Housing'!G19</f>
        <v>0</v>
      </c>
      <c r="G21" s="62">
        <f>Lodge!H22+'Affordable Housing'!H19+'Other Housing'!H19</f>
        <v>0</v>
      </c>
      <c r="H21" s="62">
        <f>Lodge!I22+'Affordable Housing'!I19+'Other Housing'!I19</f>
        <v>0</v>
      </c>
      <c r="I21" s="62">
        <f>Lodge!J22+'Affordable Housing'!J19+'Other Housing'!J19</f>
        <v>0</v>
      </c>
      <c r="J21" s="62">
        <f>Lodge!K22+'Affordable Housing'!K19+'Other Housing'!K19</f>
        <v>0</v>
      </c>
      <c r="K21" s="36"/>
      <c r="L21" s="36"/>
    </row>
    <row r="22" spans="1:12">
      <c r="A22" s="16">
        <v>550000</v>
      </c>
      <c r="C22" s="6" t="s">
        <v>30</v>
      </c>
      <c r="E22" s="62">
        <f>SUM('Social Housing'!E19:G19)+Lodge!F23+'Affordable Housing'!F20+'Private Non Profit'!F19+'Other Housing'!F20</f>
        <v>5905738.8099999996</v>
      </c>
      <c r="F22" s="62">
        <f>SUM('Social Housing'!I19:K19)+Lodge!G23+'Affordable Housing'!G20+'Private Non Profit'!G19+'Other Housing'!G20</f>
        <v>5720950</v>
      </c>
      <c r="G22" s="62">
        <f>SUM('Social Housing'!M19:O19)+Lodge!H23+'Affordable Housing'!H20+'Private Non Profit'!H19+'Other Housing'!H20</f>
        <v>5505100</v>
      </c>
      <c r="H22" s="62">
        <f>SUM('Social Housing'!Q19:S19)+Lodge!I23+'Affordable Housing'!I20+'Private Non Profit'!I19+'Other Housing'!I20</f>
        <v>6126500</v>
      </c>
      <c r="I22" s="62">
        <f>SUM('Social Housing'!U19:W19)+Lodge!J23+'Affordable Housing'!J20+'Private Non Profit'!J19+'Other Housing'!J20</f>
        <v>6555300</v>
      </c>
      <c r="J22" s="62">
        <f>SUM('Social Housing'!Y19:AA19)+Lodge!K23+'Affordable Housing'!K20+'Private Non Profit'!K19+'Other Housing'!K20</f>
        <v>7014200</v>
      </c>
      <c r="K22" s="36"/>
      <c r="L22" s="36"/>
    </row>
    <row r="23" spans="1:12">
      <c r="A23" s="16">
        <v>560000</v>
      </c>
      <c r="C23" s="6" t="s">
        <v>31</v>
      </c>
      <c r="E23" s="62">
        <f>SUM('Social Housing'!E20:G20)+Lodge!F24+'Affordable Housing'!F21+'Private Non Profit'!F20+'Other Housing'!F21</f>
        <v>362889.29000000004</v>
      </c>
      <c r="F23" s="62">
        <f>SUM('Social Housing'!I20:K20)+Lodge!G24+'Affordable Housing'!G21+'Private Non Profit'!G20+'Other Housing'!G21</f>
        <v>296050</v>
      </c>
      <c r="G23" s="62">
        <f>SUM('Social Housing'!M20:O20)+Lodge!H24+'Affordable Housing'!H21+'Private Non Profit'!H20+'Other Housing'!H21</f>
        <v>292700</v>
      </c>
      <c r="H23" s="62">
        <f>SUM('Social Housing'!Q20:S20)+Lodge!I24+'Affordable Housing'!I21+'Private Non Profit'!I20+'Other Housing'!I21</f>
        <v>360500</v>
      </c>
      <c r="I23" s="62">
        <f>SUM('Social Housing'!U20:W20)+Lodge!J24+'Affordable Housing'!J21+'Private Non Profit'!J20+'Other Housing'!J21</f>
        <v>429700</v>
      </c>
      <c r="J23" s="62">
        <f>SUM('Social Housing'!Y20:AA20)+Lodge!K24+'Affordable Housing'!K21+'Private Non Profit'!K20+'Other Housing'!K21</f>
        <v>500300</v>
      </c>
      <c r="K23" s="36"/>
      <c r="L23" s="36"/>
    </row>
    <row r="24" spans="1:12">
      <c r="A24" s="16"/>
      <c r="C24" s="6" t="s">
        <v>32</v>
      </c>
      <c r="E24" s="65">
        <f>SUM('Social Housing'!E21:G21)</f>
        <v>0</v>
      </c>
      <c r="F24" s="65">
        <f>SUM('Social Housing'!I21:K21)</f>
        <v>0</v>
      </c>
      <c r="G24" s="65">
        <f>SUM('Social Housing'!M21:O21)</f>
        <v>0</v>
      </c>
      <c r="H24" s="65">
        <f>SUM('Social Housing'!Q21:S21)</f>
        <v>0</v>
      </c>
      <c r="I24" s="65">
        <f>SUM('Social Housing'!U21:W21)</f>
        <v>0</v>
      </c>
      <c r="J24" s="65">
        <f>SUM('Social Housing'!Y21:AA21)</f>
        <v>0</v>
      </c>
      <c r="K24" s="36"/>
      <c r="L24" s="36"/>
    </row>
    <row r="25" spans="1:12" ht="16.5" thickBot="1">
      <c r="A25" s="6"/>
      <c r="B25" s="6" t="s">
        <v>33</v>
      </c>
      <c r="C25" s="6"/>
      <c r="D25" s="6"/>
      <c r="E25" s="51">
        <f>SUM(E16:E24)</f>
        <v>9669788.379999999</v>
      </c>
      <c r="F25" s="51">
        <f t="shared" ref="F25:J25" si="1">SUM(F16:F24)</f>
        <v>9577176</v>
      </c>
      <c r="G25" s="51">
        <f t="shared" si="1"/>
        <v>9587468.6999999993</v>
      </c>
      <c r="H25" s="51">
        <f t="shared" si="1"/>
        <v>10389400</v>
      </c>
      <c r="I25" s="51">
        <f t="shared" si="1"/>
        <v>11021400</v>
      </c>
      <c r="J25" s="51">
        <f t="shared" si="1"/>
        <v>11693400</v>
      </c>
      <c r="K25" s="38"/>
      <c r="L25" s="38"/>
    </row>
    <row r="26" spans="1:12">
      <c r="E26" s="43"/>
      <c r="F26" s="43"/>
      <c r="G26" s="43"/>
      <c r="H26" s="43"/>
      <c r="I26" s="43"/>
      <c r="J26" s="43"/>
    </row>
    <row r="27" spans="1:12" ht="16.5" customHeight="1" thickBot="1">
      <c r="A27" s="100" t="s">
        <v>34</v>
      </c>
      <c r="B27" s="100"/>
      <c r="C27" s="100"/>
      <c r="D27" s="100"/>
      <c r="E27" s="66">
        <f>E13-E25</f>
        <v>848253.12000000104</v>
      </c>
      <c r="F27" s="66">
        <f t="shared" ref="F27:J27" si="2">F13-F25</f>
        <v>291872</v>
      </c>
      <c r="G27" s="66">
        <f t="shared" si="2"/>
        <v>487791.30000000075</v>
      </c>
      <c r="H27" s="66">
        <f t="shared" si="2"/>
        <v>-278000</v>
      </c>
      <c r="I27" s="66">
        <f t="shared" si="2"/>
        <v>-614400</v>
      </c>
      <c r="J27" s="66">
        <f t="shared" si="2"/>
        <v>-973000</v>
      </c>
      <c r="K27" s="38"/>
      <c r="L27" s="38"/>
    </row>
    <row r="28" spans="1:12" ht="17.25" customHeight="1">
      <c r="A28" s="100"/>
      <c r="B28" s="100"/>
      <c r="C28" s="100"/>
      <c r="D28" s="100"/>
      <c r="E28" s="43"/>
      <c r="F28" s="43"/>
      <c r="G28" s="43"/>
      <c r="H28" s="43"/>
      <c r="I28" s="43"/>
      <c r="J28" s="43"/>
    </row>
    <row r="29" spans="1:12">
      <c r="C29" s="6"/>
      <c r="E29" s="43"/>
      <c r="F29" s="43"/>
      <c r="G29" s="43"/>
      <c r="H29" s="43"/>
      <c r="I29" s="43"/>
      <c r="J29" s="43"/>
    </row>
    <row r="30" spans="1:12">
      <c r="A30" s="6" t="s">
        <v>35</v>
      </c>
      <c r="B30" s="6"/>
      <c r="D30" s="30"/>
      <c r="E30" s="43"/>
      <c r="F30" s="43"/>
      <c r="G30" s="43"/>
      <c r="H30" s="43"/>
      <c r="I30" s="43"/>
      <c r="J30" s="43"/>
    </row>
    <row r="31" spans="1:12">
      <c r="A31" s="16">
        <v>590000</v>
      </c>
      <c r="C31" s="6" t="s">
        <v>36</v>
      </c>
      <c r="D31" s="30"/>
      <c r="E31" s="64">
        <f>Lodge!F30+'Affordable Housing'!F27+'Other Housing'!F28</f>
        <v>85740.340000000011</v>
      </c>
      <c r="F31" s="64">
        <f>Lodge!G30+'Affordable Housing'!G27+'Other Housing'!G28</f>
        <v>91600</v>
      </c>
      <c r="G31" s="64">
        <f>Lodge!H30+'Affordable Housing'!H27+'Other Housing'!H28</f>
        <v>101600</v>
      </c>
      <c r="H31" s="64">
        <f>Lodge!I30+'Affordable Housing'!I27+'Other Housing'!I28</f>
        <v>101600</v>
      </c>
      <c r="I31" s="64">
        <f>Lodge!J30+'Affordable Housing'!J27+'Other Housing'!J28</f>
        <v>97300</v>
      </c>
      <c r="J31" s="64">
        <f>Lodge!K30+'Affordable Housing'!K27+'Other Housing'!K28</f>
        <v>93000</v>
      </c>
      <c r="K31" s="36"/>
      <c r="L31" s="36"/>
    </row>
    <row r="32" spans="1:12">
      <c r="A32" s="16">
        <v>591000</v>
      </c>
      <c r="C32" s="6" t="s">
        <v>37</v>
      </c>
      <c r="D32" s="30"/>
      <c r="E32" s="64">
        <f>Lodge!F31+'Affordable Housing'!F28+'Other Housing'!F29+'Private Non Profit'!F27</f>
        <v>478919.67</v>
      </c>
      <c r="F32" s="64">
        <f>Lodge!G31+'Affordable Housing'!G28+'Other Housing'!G29+'Private Non Profit'!G27</f>
        <v>0</v>
      </c>
      <c r="G32" s="64">
        <f>Lodge!H31+'Affordable Housing'!H28+'Other Housing'!H29+'Private Non Profit'!H27</f>
        <v>0</v>
      </c>
      <c r="H32" s="64">
        <f>Lodge!I31+'Affordable Housing'!I28+'Other Housing'!I29+'Private Non Profit'!I27</f>
        <v>0</v>
      </c>
      <c r="I32" s="64">
        <f>Lodge!J31+'Affordable Housing'!J28+'Other Housing'!J29+'Private Non Profit'!J27</f>
        <v>0</v>
      </c>
      <c r="J32" s="64">
        <f>Lodge!K31+'Affordable Housing'!K28+'Other Housing'!K29+'Private Non Profit'!K27</f>
        <v>0</v>
      </c>
      <c r="K32" s="36"/>
      <c r="L32" s="36"/>
    </row>
    <row r="33" spans="1:15">
      <c r="A33" s="16">
        <v>592000</v>
      </c>
      <c r="C33" s="6" t="s">
        <v>38</v>
      </c>
      <c r="E33" s="64">
        <f>Lodge!F32+'Affordable Housing'!F29+'Other Housing'!F30+'Private Non Profit'!F28</f>
        <v>761042.36</v>
      </c>
      <c r="F33" s="64">
        <f>Lodge!G32+'Affordable Housing'!G29+'Other Housing'!G30+'Private Non Profit'!G28</f>
        <v>639598</v>
      </c>
      <c r="G33" s="64">
        <f>Lodge!H32+'Affordable Housing'!H29+'Other Housing'!H30+'Private Non Profit'!H28</f>
        <v>639598</v>
      </c>
      <c r="H33" s="64">
        <f>Lodge!I32+'Affordable Housing'!I29+'Other Housing'!I30+'Private Non Profit'!I28</f>
        <v>587661</v>
      </c>
      <c r="I33" s="64">
        <f>Lodge!J32+'Affordable Housing'!J29+'Other Housing'!J30+'Private Non Profit'!J28</f>
        <v>587127</v>
      </c>
      <c r="J33" s="64">
        <f>Lodge!K32+'Affordable Housing'!K29+'Other Housing'!K30+'Private Non Profit'!K28</f>
        <v>578220</v>
      </c>
      <c r="K33" s="36"/>
      <c r="L33" s="36"/>
    </row>
    <row r="34" spans="1:15" ht="16.5" thickBot="1">
      <c r="E34" s="43"/>
      <c r="F34" s="43"/>
      <c r="G34" s="43"/>
      <c r="H34" s="43"/>
      <c r="I34" s="43"/>
      <c r="J34" s="43"/>
    </row>
    <row r="35" spans="1:15" ht="16.5" customHeight="1" thickBot="1">
      <c r="A35" s="6" t="s">
        <v>39</v>
      </c>
      <c r="E35" s="53">
        <f>E27-SUM(E31:E33)</f>
        <v>-477449.24999999907</v>
      </c>
      <c r="F35" s="53">
        <f>F27-SUM(F31:F33)</f>
        <v>-439326</v>
      </c>
      <c r="G35" s="53">
        <f>G27-SUM(G31:G33)</f>
        <v>-253406.69999999925</v>
      </c>
      <c r="H35" s="53">
        <f>H27-SUM(H31:H33)</f>
        <v>-967261</v>
      </c>
      <c r="I35" s="53">
        <f>I27-SUM(I31:I33)</f>
        <v>-1298827</v>
      </c>
      <c r="J35" s="53">
        <f t="shared" ref="J35" si="3">J27-SUM(J31:J33)</f>
        <v>-1644220</v>
      </c>
      <c r="K35" s="38"/>
      <c r="L35" s="38"/>
    </row>
    <row r="36" spans="1:15" s="56" customFormat="1" ht="12.75" customHeight="1"/>
    <row r="37" spans="1:15" s="56" customFormat="1" ht="12.75" hidden="1" customHeight="1">
      <c r="A37" s="57"/>
      <c r="B37" s="57"/>
      <c r="C37" s="57"/>
      <c r="D37" s="57"/>
    </row>
    <row r="38" spans="1:15" s="56" customFormat="1" ht="15.95" hidden="1" customHeight="1">
      <c r="A38" s="10" t="s">
        <v>40</v>
      </c>
      <c r="D38" s="11"/>
      <c r="E38" s="9"/>
      <c r="F38" s="9"/>
      <c r="G38" s="9"/>
      <c r="H38" s="9"/>
      <c r="I38" s="9"/>
      <c r="J38" s="9"/>
      <c r="K38" s="9"/>
      <c r="L38" s="9"/>
      <c r="M38" s="9"/>
      <c r="N38" s="9"/>
      <c r="O38" s="9"/>
    </row>
    <row r="39" spans="1:15" s="56" customFormat="1" ht="18.75" hidden="1" customHeight="1">
      <c r="A39" s="99" t="s">
        <v>41</v>
      </c>
      <c r="B39" s="99"/>
      <c r="C39" s="99"/>
      <c r="D39" s="15" t="s">
        <v>42</v>
      </c>
      <c r="E39" s="12" t="s">
        <v>43</v>
      </c>
      <c r="F39" s="12" t="s">
        <v>44</v>
      </c>
      <c r="G39" s="9"/>
      <c r="H39" s="9"/>
      <c r="I39" s="9"/>
      <c r="J39" s="9"/>
      <c r="K39" s="9"/>
      <c r="L39" s="9"/>
      <c r="M39" s="9"/>
      <c r="N39" s="9"/>
      <c r="O39" s="9"/>
    </row>
    <row r="40" spans="1:15" s="56" customFormat="1" ht="20.25" hidden="1" customHeight="1">
      <c r="A40" s="97"/>
      <c r="B40" s="97"/>
      <c r="C40" s="98"/>
      <c r="D40" s="8"/>
      <c r="E40" s="7"/>
      <c r="F40" s="13"/>
      <c r="G40" s="13"/>
      <c r="H40" s="13"/>
      <c r="I40" s="13"/>
      <c r="J40" s="14"/>
      <c r="K40" s="9"/>
      <c r="L40" s="9"/>
      <c r="M40" s="58"/>
      <c r="N40" s="58"/>
      <c r="O40" s="59"/>
    </row>
    <row r="41" spans="1:15" s="56" customFormat="1" ht="20.25" hidden="1" customHeight="1">
      <c r="A41" s="97"/>
      <c r="B41" s="97"/>
      <c r="C41" s="98"/>
      <c r="D41" s="8"/>
      <c r="E41" s="7"/>
      <c r="F41" s="13"/>
      <c r="G41" s="13"/>
      <c r="H41" s="13"/>
      <c r="I41" s="13"/>
      <c r="J41" s="14"/>
      <c r="K41" s="9"/>
      <c r="L41" s="9"/>
      <c r="M41" s="58"/>
      <c r="N41" s="58"/>
      <c r="O41" s="59"/>
    </row>
    <row r="42" spans="1:15" s="56" customFormat="1" ht="20.25" hidden="1" customHeight="1">
      <c r="A42" s="97"/>
      <c r="B42" s="97"/>
      <c r="C42" s="98"/>
      <c r="D42" s="8"/>
      <c r="E42" s="7"/>
      <c r="F42" s="13"/>
      <c r="G42" s="13"/>
      <c r="H42" s="13"/>
      <c r="I42" s="13"/>
      <c r="J42" s="14"/>
      <c r="K42" s="9"/>
      <c r="L42" s="9"/>
      <c r="M42" s="58"/>
      <c r="N42" s="58"/>
      <c r="O42" s="59"/>
    </row>
    <row r="43" spans="1:15" s="56" customFormat="1" ht="20.25" hidden="1" customHeight="1">
      <c r="A43" s="97"/>
      <c r="B43" s="97"/>
      <c r="C43" s="98"/>
      <c r="D43" s="8"/>
      <c r="E43" s="7"/>
      <c r="F43" s="13"/>
      <c r="G43" s="13"/>
      <c r="H43" s="13"/>
      <c r="I43" s="13"/>
      <c r="J43" s="14"/>
      <c r="K43" s="9"/>
      <c r="L43" s="9"/>
      <c r="M43" s="58"/>
      <c r="N43" s="58"/>
      <c r="O43" s="59"/>
    </row>
    <row r="44" spans="1:15" s="56" customFormat="1" ht="20.25" hidden="1" customHeight="1">
      <c r="A44" s="97"/>
      <c r="B44" s="97"/>
      <c r="C44" s="98"/>
      <c r="D44" s="8"/>
      <c r="E44" s="7"/>
      <c r="F44" s="13"/>
      <c r="G44" s="13"/>
      <c r="H44" s="13"/>
      <c r="I44" s="13"/>
      <c r="J44" s="14"/>
      <c r="K44" s="9"/>
      <c r="L44" s="9"/>
      <c r="M44" s="58"/>
      <c r="N44" s="58"/>
      <c r="O44" s="59"/>
    </row>
    <row r="45" spans="1:15" s="56" customFormat="1" ht="20.25" hidden="1" customHeight="1">
      <c r="A45" s="97"/>
      <c r="B45" s="97"/>
      <c r="C45" s="98"/>
      <c r="D45" s="8"/>
      <c r="E45" s="7"/>
      <c r="F45" s="13"/>
      <c r="G45" s="13"/>
      <c r="H45" s="13"/>
      <c r="I45" s="13"/>
      <c r="J45" s="14"/>
      <c r="K45" s="9"/>
      <c r="L45" s="9"/>
      <c r="M45" s="58"/>
      <c r="N45" s="58"/>
      <c r="O45" s="59"/>
    </row>
    <row r="46" spans="1:15" s="56" customFormat="1" ht="20.25" hidden="1" customHeight="1">
      <c r="A46" s="97"/>
      <c r="B46" s="97"/>
      <c r="C46" s="98"/>
      <c r="D46" s="8"/>
      <c r="E46" s="7"/>
      <c r="F46" s="13"/>
      <c r="G46" s="13"/>
      <c r="H46" s="13"/>
      <c r="I46" s="13"/>
      <c r="J46" s="14"/>
      <c r="K46" s="9"/>
      <c r="L46" s="9"/>
      <c r="M46" s="58"/>
      <c r="N46" s="58"/>
      <c r="O46" s="59"/>
    </row>
    <row r="47" spans="1:15" s="56" customFormat="1" ht="20.25" hidden="1" customHeight="1">
      <c r="A47" s="97"/>
      <c r="B47" s="97"/>
      <c r="C47" s="98"/>
      <c r="D47" s="8"/>
      <c r="E47" s="7"/>
      <c r="F47" s="13"/>
      <c r="G47" s="13"/>
      <c r="H47" s="13"/>
      <c r="I47" s="13"/>
      <c r="J47" s="14"/>
      <c r="K47" s="9"/>
      <c r="L47" s="9"/>
      <c r="M47" s="58"/>
      <c r="N47" s="58"/>
      <c r="O47" s="59"/>
    </row>
    <row r="48" spans="1:15" s="56" customFormat="1" ht="20.25" hidden="1" customHeight="1">
      <c r="A48" s="97"/>
      <c r="B48" s="97"/>
      <c r="C48" s="98"/>
      <c r="D48" s="8"/>
      <c r="E48" s="7"/>
      <c r="F48" s="13"/>
      <c r="G48" s="13"/>
      <c r="H48" s="13"/>
      <c r="I48" s="13"/>
      <c r="J48" s="14"/>
      <c r="K48" s="9"/>
      <c r="L48" s="9"/>
      <c r="M48" s="58"/>
      <c r="N48" s="58"/>
      <c r="O48" s="59"/>
    </row>
    <row r="49" spans="1:15" s="56" customFormat="1" ht="20.25" hidden="1" customHeight="1">
      <c r="A49" s="97"/>
      <c r="B49" s="97"/>
      <c r="C49" s="98"/>
      <c r="D49" s="8"/>
      <c r="E49" s="7"/>
      <c r="F49" s="13"/>
      <c r="G49" s="13"/>
      <c r="H49" s="13"/>
      <c r="I49" s="13"/>
      <c r="J49" s="14"/>
      <c r="K49" s="9"/>
      <c r="L49" s="9"/>
      <c r="M49" s="58"/>
      <c r="N49" s="58"/>
      <c r="O49" s="59"/>
    </row>
    <row r="50" spans="1:15" s="56" customFormat="1" ht="20.25" hidden="1" customHeight="1">
      <c r="A50" s="97"/>
      <c r="B50" s="97"/>
      <c r="C50" s="98"/>
      <c r="D50" s="8"/>
      <c r="E50" s="7"/>
      <c r="F50" s="13"/>
      <c r="G50" s="13"/>
      <c r="H50" s="13"/>
      <c r="I50" s="13"/>
      <c r="J50" s="14"/>
      <c r="K50" s="9"/>
      <c r="L50" s="9"/>
      <c r="M50" s="58"/>
      <c r="N50" s="58"/>
      <c r="O50" s="59"/>
    </row>
    <row r="51" spans="1:15" s="56" customFormat="1" ht="20.25" hidden="1" customHeight="1">
      <c r="A51" s="97"/>
      <c r="B51" s="97"/>
      <c r="C51" s="98"/>
      <c r="D51" s="8"/>
      <c r="E51" s="7"/>
      <c r="F51" s="13"/>
      <c r="G51" s="13"/>
      <c r="H51" s="13"/>
      <c r="I51" s="13"/>
      <c r="J51" s="14"/>
      <c r="K51" s="9"/>
      <c r="L51" s="9"/>
      <c r="M51" s="58"/>
      <c r="N51" s="58"/>
      <c r="O51" s="59"/>
    </row>
    <row r="52" spans="1:15" s="56" customFormat="1" ht="20.25" hidden="1" customHeight="1">
      <c r="A52" s="97"/>
      <c r="B52" s="97"/>
      <c r="C52" s="98"/>
      <c r="D52" s="8"/>
      <c r="E52" s="7"/>
      <c r="F52" s="13"/>
      <c r="G52" s="13"/>
      <c r="H52" s="13"/>
      <c r="I52" s="13"/>
      <c r="J52" s="14"/>
      <c r="K52" s="9"/>
      <c r="L52" s="9"/>
      <c r="M52" s="58"/>
      <c r="N52" s="58"/>
      <c r="O52" s="59"/>
    </row>
    <row r="53" spans="1:15" s="56" customFormat="1" ht="20.25" hidden="1" customHeight="1">
      <c r="A53" s="97"/>
      <c r="B53" s="97"/>
      <c r="C53" s="98"/>
      <c r="D53" s="8"/>
      <c r="E53" s="7"/>
      <c r="F53" s="13"/>
      <c r="G53" s="13"/>
      <c r="H53" s="13"/>
      <c r="I53" s="13"/>
      <c r="J53" s="14"/>
      <c r="K53" s="9"/>
      <c r="L53" s="9"/>
      <c r="M53" s="58"/>
      <c r="N53" s="58"/>
      <c r="O53" s="59"/>
    </row>
    <row r="54" spans="1:15" s="56" customFormat="1" ht="20.25" hidden="1" customHeight="1">
      <c r="A54" s="97"/>
      <c r="B54" s="97"/>
      <c r="C54" s="98"/>
      <c r="D54" s="8"/>
      <c r="E54" s="7"/>
      <c r="F54" s="13"/>
      <c r="G54" s="13"/>
      <c r="H54" s="13"/>
      <c r="I54" s="13"/>
      <c r="J54" s="14"/>
      <c r="K54" s="9"/>
      <c r="L54" s="9"/>
      <c r="M54" s="58"/>
      <c r="N54" s="58"/>
      <c r="O54" s="59"/>
    </row>
    <row r="55" spans="1:15" s="56" customFormat="1" ht="20.25" hidden="1" customHeight="1">
      <c r="A55" s="97"/>
      <c r="B55" s="97"/>
      <c r="C55" s="98"/>
      <c r="D55" s="8"/>
      <c r="E55" s="7"/>
      <c r="F55" s="13"/>
      <c r="G55" s="13"/>
      <c r="H55" s="13"/>
      <c r="I55" s="13"/>
      <c r="J55" s="14"/>
      <c r="K55" s="9"/>
      <c r="L55" s="9"/>
      <c r="M55" s="58"/>
      <c r="N55" s="58"/>
      <c r="O55" s="59"/>
    </row>
    <row r="56" spans="1:15" s="56" customFormat="1" ht="20.25" hidden="1" customHeight="1">
      <c r="A56" s="97"/>
      <c r="B56" s="97"/>
      <c r="C56" s="98"/>
      <c r="D56" s="8"/>
      <c r="E56" s="7"/>
      <c r="F56" s="13"/>
      <c r="G56" s="13"/>
      <c r="H56" s="13"/>
      <c r="I56" s="13"/>
      <c r="J56" s="14"/>
      <c r="K56" s="9"/>
      <c r="L56" s="9"/>
      <c r="M56" s="58"/>
      <c r="N56" s="58"/>
      <c r="O56" s="59"/>
    </row>
    <row r="57" spans="1:15" s="56" customFormat="1" ht="20.25" hidden="1" customHeight="1">
      <c r="A57" s="97"/>
      <c r="B57" s="97"/>
      <c r="C57" s="98"/>
      <c r="D57" s="8"/>
      <c r="E57" s="7"/>
      <c r="F57" s="13"/>
      <c r="G57" s="13"/>
      <c r="H57" s="13"/>
      <c r="I57" s="13"/>
      <c r="J57" s="14"/>
      <c r="K57" s="9"/>
      <c r="L57" s="9"/>
      <c r="M57" s="58"/>
      <c r="N57" s="58"/>
      <c r="O57" s="59"/>
    </row>
    <row r="58" spans="1:15" s="56" customFormat="1" ht="20.25" hidden="1" customHeight="1">
      <c r="A58" s="97"/>
      <c r="B58" s="97"/>
      <c r="C58" s="98"/>
      <c r="D58" s="8"/>
      <c r="E58" s="7"/>
      <c r="F58" s="13"/>
      <c r="G58" s="13"/>
      <c r="H58" s="13"/>
      <c r="I58" s="13"/>
      <c r="J58" s="14"/>
      <c r="K58" s="9"/>
      <c r="L58" s="9"/>
      <c r="M58" s="58"/>
      <c r="N58" s="58"/>
      <c r="O58" s="59"/>
    </row>
    <row r="59" spans="1:15" s="56" customFormat="1" ht="20.25" hidden="1" customHeight="1">
      <c r="A59" s="97"/>
      <c r="B59" s="97"/>
      <c r="C59" s="98"/>
      <c r="D59" s="8"/>
      <c r="E59" s="7"/>
      <c r="F59" s="13"/>
      <c r="G59" s="13"/>
      <c r="H59" s="13"/>
      <c r="I59" s="13"/>
      <c r="J59" s="14"/>
      <c r="K59" s="9"/>
      <c r="L59" s="9"/>
      <c r="M59" s="58"/>
      <c r="N59" s="58"/>
      <c r="O59" s="59"/>
    </row>
    <row r="60" spans="1:15" s="56" customFormat="1" ht="20.25" hidden="1" customHeight="1">
      <c r="A60" s="97"/>
      <c r="B60" s="97"/>
      <c r="C60" s="98"/>
      <c r="D60" s="8"/>
      <c r="E60" s="7"/>
      <c r="F60" s="13"/>
      <c r="G60" s="13"/>
      <c r="H60" s="13"/>
      <c r="I60" s="13"/>
      <c r="J60" s="14"/>
      <c r="K60" s="9"/>
      <c r="L60" s="9"/>
      <c r="M60" s="58"/>
      <c r="N60" s="58"/>
      <c r="O60" s="59"/>
    </row>
    <row r="61" spans="1:15" s="56" customFormat="1" ht="20.25" hidden="1" customHeight="1">
      <c r="A61" s="97"/>
      <c r="B61" s="97"/>
      <c r="C61" s="98"/>
      <c r="D61" s="8"/>
      <c r="E61" s="7"/>
      <c r="F61" s="13"/>
      <c r="G61" s="13"/>
      <c r="H61" s="13"/>
      <c r="I61" s="13"/>
      <c r="J61" s="14"/>
      <c r="K61" s="9"/>
      <c r="L61" s="9"/>
      <c r="M61" s="58"/>
      <c r="N61" s="58"/>
      <c r="O61" s="59"/>
    </row>
    <row r="62" spans="1:15" s="56" customFormat="1" ht="20.25" hidden="1" customHeight="1">
      <c r="A62" s="97"/>
      <c r="B62" s="97"/>
      <c r="C62" s="98"/>
      <c r="D62" s="8"/>
      <c r="E62" s="7"/>
      <c r="F62" s="13"/>
      <c r="G62" s="13"/>
      <c r="H62" s="13"/>
      <c r="I62" s="13"/>
      <c r="J62" s="14"/>
      <c r="K62" s="9"/>
      <c r="L62" s="9"/>
      <c r="M62" s="58"/>
      <c r="N62" s="58"/>
      <c r="O62" s="59"/>
    </row>
    <row r="63" spans="1:15" s="56" customFormat="1" ht="20.25" hidden="1" customHeight="1">
      <c r="A63" s="97"/>
      <c r="B63" s="97"/>
      <c r="C63" s="98"/>
      <c r="D63" s="8"/>
      <c r="E63" s="7"/>
      <c r="F63" s="13"/>
      <c r="G63" s="13"/>
      <c r="H63" s="13"/>
      <c r="I63" s="13"/>
      <c r="J63" s="14"/>
      <c r="K63" s="9"/>
      <c r="L63" s="9"/>
      <c r="M63" s="58"/>
      <c r="N63" s="58"/>
      <c r="O63" s="59"/>
    </row>
    <row r="64" spans="1:15" s="56" customFormat="1" ht="20.25" hidden="1" customHeight="1">
      <c r="A64" s="97"/>
      <c r="B64" s="97"/>
      <c r="C64" s="98"/>
      <c r="D64" s="8"/>
      <c r="E64" s="7"/>
      <c r="F64" s="13"/>
      <c r="G64" s="13"/>
      <c r="H64" s="13"/>
      <c r="I64" s="13"/>
      <c r="J64" s="14"/>
      <c r="K64" s="9"/>
      <c r="L64" s="9"/>
      <c r="M64" s="58"/>
      <c r="N64" s="58"/>
      <c r="O64" s="59"/>
    </row>
    <row r="65" spans="1:15" s="56" customFormat="1" ht="20.25" hidden="1" customHeight="1">
      <c r="A65" s="97"/>
      <c r="B65" s="97"/>
      <c r="C65" s="98"/>
      <c r="D65" s="8"/>
      <c r="E65" s="7"/>
      <c r="F65" s="13"/>
      <c r="G65" s="13"/>
      <c r="H65" s="13"/>
      <c r="I65" s="13"/>
      <c r="J65" s="14"/>
      <c r="K65" s="9"/>
      <c r="L65" s="9"/>
      <c r="M65" s="58"/>
      <c r="N65" s="58"/>
      <c r="O65" s="59"/>
    </row>
    <row r="66" spans="1:15" s="56" customFormat="1" ht="20.25" hidden="1" customHeight="1">
      <c r="A66" s="97"/>
      <c r="B66" s="97"/>
      <c r="C66" s="98"/>
      <c r="D66" s="8"/>
      <c r="E66" s="7"/>
      <c r="F66" s="13"/>
      <c r="G66" s="13"/>
      <c r="H66" s="13"/>
      <c r="I66" s="13"/>
      <c r="J66" s="14"/>
      <c r="K66" s="9"/>
      <c r="L66" s="9"/>
      <c r="M66" s="58"/>
      <c r="N66" s="58"/>
      <c r="O66" s="59"/>
    </row>
    <row r="67" spans="1:15"/>
    <row r="68" spans="1:15"/>
    <row r="69" spans="1:15"/>
    <row r="70" spans="1:15"/>
    <row r="71" spans="1:15"/>
    <row r="72" spans="1:15"/>
    <row r="73" spans="1:15"/>
    <row r="74" spans="1:15"/>
    <row r="75" spans="1:15"/>
    <row r="76" spans="1:15"/>
    <row r="77" spans="1:15"/>
    <row r="78" spans="1:15"/>
    <row r="79" spans="1:15"/>
    <row r="80" spans="1:15">
      <c r="C80" s="6"/>
    </row>
    <row r="81" spans="3:3">
      <c r="C81" s="6"/>
    </row>
    <row r="82" spans="3:3">
      <c r="C82" s="6"/>
    </row>
    <row r="83" spans="3:3">
      <c r="C83" s="6"/>
    </row>
    <row r="84" spans="3:3">
      <c r="C84" s="6"/>
    </row>
    <row r="85" spans="3:3">
      <c r="C85" s="6"/>
    </row>
    <row r="86" spans="3:3">
      <c r="C86" s="6"/>
    </row>
    <row r="87" spans="3:3">
      <c r="C87" s="6"/>
    </row>
    <row r="88" spans="3:3"/>
    <row r="89" spans="3:3"/>
    <row r="90" spans="3:3"/>
    <row r="91" spans="3:3"/>
    <row r="92" spans="3:3"/>
    <row r="93" spans="3:3"/>
    <row r="94" spans="3:3"/>
    <row r="95" spans="3:3"/>
    <row r="96" spans="3:3"/>
    <row r="97"/>
    <row r="98"/>
    <row r="99"/>
    <row r="100"/>
    <row r="101"/>
    <row r="102"/>
    <row r="103"/>
    <row r="104"/>
    <row r="105"/>
    <row r="106"/>
    <row r="107"/>
    <row r="108"/>
    <row r="109"/>
    <row r="110"/>
    <row r="111"/>
    <row r="112"/>
    <row r="113"/>
    <row r="114"/>
    <row r="115"/>
    <row r="116"/>
  </sheetData>
  <dataConsolidate>
    <dataRefs count="1">
      <dataRef ref="A26:A29" sheet="List"/>
    </dataRefs>
  </dataConsolidate>
  <mergeCells count="33">
    <mergeCell ref="E3:G3"/>
    <mergeCell ref="A64:C64"/>
    <mergeCell ref="A65:C65"/>
    <mergeCell ref="A66:C66"/>
    <mergeCell ref="A59:C59"/>
    <mergeCell ref="A60:C60"/>
    <mergeCell ref="A61:C61"/>
    <mergeCell ref="A62:C62"/>
    <mergeCell ref="A63:C63"/>
    <mergeCell ref="A55:C55"/>
    <mergeCell ref="A56:C56"/>
    <mergeCell ref="A57:C57"/>
    <mergeCell ref="A58:C58"/>
    <mergeCell ref="A3:D3"/>
    <mergeCell ref="A47:C47"/>
    <mergeCell ref="A45:C45"/>
    <mergeCell ref="A46:C46"/>
    <mergeCell ref="A53:C53"/>
    <mergeCell ref="A52:C52"/>
    <mergeCell ref="A54:C54"/>
    <mergeCell ref="A50:C50"/>
    <mergeCell ref="A48:C48"/>
    <mergeCell ref="A49:C49"/>
    <mergeCell ref="A51:C51"/>
    <mergeCell ref="E5:J5"/>
    <mergeCell ref="A41:C41"/>
    <mergeCell ref="A42:C42"/>
    <mergeCell ref="A43:C43"/>
    <mergeCell ref="A44:C44"/>
    <mergeCell ref="A39:C39"/>
    <mergeCell ref="A40:C40"/>
    <mergeCell ref="A27:D27"/>
    <mergeCell ref="A28:D28"/>
  </mergeCells>
  <printOptions horizontalCentered="1" verticalCentered="1"/>
  <pageMargins left="0.25" right="0.25" top="0.5" bottom="0.5" header="0.3" footer="0.3"/>
  <pageSetup scale="80" orientation="landscape" r:id="rId1"/>
  <headerFooter>
    <oddFooter>&amp;L&amp;1#&amp;"Calibri"&amp;11&amp;K000000Classification: Protected A</oddFooter>
  </headerFooter>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00000000-0002-0000-0100-000000000000}">
          <x14:formula1>
            <xm:f>List!$A$2:$A$9</xm:f>
          </x14:formula1>
          <xm:sqref>D40:D58</xm:sqref>
        </x14:dataValidation>
        <x14:dataValidation type="list" allowBlank="1" showInputMessage="1" showErrorMessage="1" xr:uid="{00000000-0002-0000-0100-000001000000}">
          <x14:formula1>
            <xm:f>List!$A$44:$A$46</xm:f>
          </x14:formula1>
          <xm:sqref>A40:A58</xm:sqref>
        </x14:dataValidation>
        <x14:dataValidation type="list" allowBlank="1" showInputMessage="1" showErrorMessage="1" xr:uid="{00000000-0002-0000-0100-000002000000}">
          <x14:formula1>
            <xm:f>List!$A$35:$A$41</xm:f>
          </x14:formula1>
          <xm:sqref>E40:E58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BW170"/>
  <sheetViews>
    <sheetView zoomScale="70" zoomScaleNormal="70" zoomScaleSheetLayoutView="40" workbookViewId="0">
      <pane xSplit="4" ySplit="7" topLeftCell="J8" activePane="bottomRight" state="frozen"/>
      <selection pane="topRight" activeCell="E1" sqref="E1"/>
      <selection pane="bottomLeft" activeCell="A8" sqref="A8"/>
      <selection pane="bottomRight" activeCell="U1" sqref="U1"/>
    </sheetView>
  </sheetViews>
  <sheetFormatPr defaultColWidth="0" defaultRowHeight="15.75" zeroHeight="1"/>
  <cols>
    <col min="1" max="1" width="10.5703125" style="17" customWidth="1"/>
    <col min="2" max="2" width="1.5703125" style="17" customWidth="1"/>
    <col min="3" max="3" width="4.85546875" style="17" customWidth="1"/>
    <col min="4" max="4" width="25.5703125" style="17" customWidth="1"/>
    <col min="5" max="7" width="19.140625" style="17" customWidth="1"/>
    <col min="8" max="8" width="3.5703125" style="28" customWidth="1"/>
    <col min="9" max="11" width="19.140625" style="17" customWidth="1"/>
    <col min="12" max="12" width="3.5703125" style="28" customWidth="1"/>
    <col min="13" max="15" width="19.140625" style="17" customWidth="1"/>
    <col min="16" max="16" width="3.5703125" style="28" customWidth="1"/>
    <col min="17" max="19" width="19.140625" style="17" customWidth="1"/>
    <col min="20" max="20" width="3.5703125" style="17" customWidth="1"/>
    <col min="21" max="23" width="19.140625" style="17" customWidth="1"/>
    <col min="24" max="24" width="3.42578125" style="17" customWidth="1"/>
    <col min="25" max="27" width="19.140625" style="17" customWidth="1"/>
    <col min="28" max="29" width="22.42578125" style="17" hidden="1" customWidth="1"/>
    <col min="30" max="30" width="3" style="17" customWidth="1"/>
    <col min="31" max="75" width="0" style="17" hidden="1" customWidth="1"/>
    <col min="76" max="16384" width="9.140625" style="17" hidden="1"/>
  </cols>
  <sheetData>
    <row r="1" spans="1:30" ht="48.95" customHeight="1">
      <c r="A1" s="123" t="s">
        <v>45</v>
      </c>
      <c r="B1" s="123"/>
      <c r="C1" s="123"/>
      <c r="D1" s="123"/>
      <c r="E1" s="83"/>
      <c r="F1" s="83"/>
      <c r="G1" s="6"/>
      <c r="H1" s="6"/>
      <c r="I1" s="6"/>
      <c r="J1" s="6"/>
      <c r="K1" s="6"/>
      <c r="L1" s="6"/>
      <c r="M1" s="6"/>
      <c r="N1" s="6"/>
      <c r="O1" s="6"/>
      <c r="P1" s="83"/>
      <c r="Q1" s="6"/>
      <c r="R1" s="6"/>
      <c r="S1" s="6"/>
      <c r="T1" s="6"/>
      <c r="U1" s="29"/>
      <c r="V1" s="29"/>
      <c r="W1" s="29"/>
      <c r="X1" s="29"/>
      <c r="Y1" s="29"/>
      <c r="Z1" s="29"/>
      <c r="AA1" s="29"/>
      <c r="AB1" s="17" t="str">
        <f>CONCATENATE(Instructions!B2,AC1)</f>
        <v>NPFSeniors</v>
      </c>
      <c r="AC1" s="30" t="s">
        <v>46</v>
      </c>
      <c r="AD1" s="29"/>
    </row>
    <row r="2" spans="1:30">
      <c r="A2" s="31"/>
      <c r="B2" s="31"/>
      <c r="C2" s="31"/>
      <c r="D2" s="19"/>
      <c r="E2" s="30"/>
      <c r="F2" s="30"/>
      <c r="G2" s="30"/>
      <c r="H2" s="19"/>
      <c r="I2" s="30"/>
      <c r="J2" s="30"/>
      <c r="K2" s="30"/>
      <c r="L2" s="19"/>
      <c r="M2" s="30"/>
      <c r="N2" s="30"/>
      <c r="O2" s="30"/>
      <c r="P2" s="19"/>
      <c r="Q2" s="30"/>
      <c r="R2" s="30"/>
      <c r="S2" s="30"/>
      <c r="T2" s="32"/>
      <c r="U2" s="30"/>
      <c r="V2" s="30"/>
      <c r="W2" s="30"/>
      <c r="X2" s="30"/>
      <c r="Y2" s="30"/>
      <c r="Z2" s="30"/>
      <c r="AA2" s="30"/>
      <c r="AB2" s="17" t="str">
        <f>CONCATENATE(Instructions!B2,AC2)</f>
        <v>NPFCommunity</v>
      </c>
      <c r="AC2" s="30" t="s">
        <v>47</v>
      </c>
      <c r="AD2" s="30"/>
    </row>
    <row r="3" spans="1:30">
      <c r="E3" s="93" t="s">
        <v>7</v>
      </c>
      <c r="F3" s="124" t="str">
        <f>Instructions!B1</f>
        <v>North Peace Housing Foundation</v>
      </c>
      <c r="G3" s="124"/>
      <c r="H3" s="124"/>
      <c r="I3" s="124"/>
      <c r="J3" s="124"/>
      <c r="K3" s="75" t="s">
        <v>48</v>
      </c>
      <c r="L3" s="17"/>
      <c r="R3" s="6"/>
      <c r="S3" s="30"/>
      <c r="T3" s="32"/>
      <c r="U3" s="30"/>
      <c r="V3" s="30"/>
      <c r="W3" s="30"/>
      <c r="X3" s="30"/>
      <c r="Y3" s="30"/>
      <c r="Z3" s="30"/>
      <c r="AA3" s="30"/>
      <c r="AB3" s="17" t="str">
        <f>CONCATENATE(Instructions!B2,AC3)</f>
        <v>NPFMunicipal</v>
      </c>
      <c r="AC3" s="30" t="s">
        <v>49</v>
      </c>
      <c r="AD3" s="30"/>
    </row>
    <row r="4" spans="1:30" ht="16.5" thickBot="1">
      <c r="A4" s="30"/>
      <c r="B4" s="30"/>
      <c r="C4" s="30"/>
      <c r="E4" s="30"/>
      <c r="F4" s="30"/>
      <c r="G4" s="30"/>
      <c r="I4" s="30"/>
      <c r="J4" s="30"/>
      <c r="K4" s="30"/>
      <c r="M4" s="30"/>
      <c r="N4" s="30"/>
      <c r="O4" s="30"/>
      <c r="Q4" s="30"/>
      <c r="R4" s="30"/>
      <c r="S4" s="30"/>
      <c r="T4" s="32"/>
      <c r="U4" s="30"/>
      <c r="V4" s="30"/>
      <c r="W4" s="30"/>
      <c r="X4" s="30"/>
      <c r="Y4" s="30"/>
      <c r="Z4" s="30"/>
      <c r="AA4" s="30"/>
      <c r="AB4" s="30"/>
      <c r="AC4" s="30"/>
      <c r="AD4" s="30"/>
    </row>
    <row r="5" spans="1:30" ht="21" customHeight="1" thickBot="1">
      <c r="A5" s="30"/>
      <c r="B5" s="30"/>
      <c r="C5" s="30"/>
      <c r="D5" s="30"/>
      <c r="E5" s="30"/>
      <c r="F5" s="30"/>
      <c r="G5" s="30"/>
      <c r="H5" s="19"/>
      <c r="I5" s="30"/>
      <c r="J5" s="30"/>
      <c r="K5" s="30"/>
      <c r="L5" s="19"/>
      <c r="M5" s="30"/>
      <c r="N5" s="30"/>
      <c r="O5" s="30"/>
      <c r="Q5" s="117" t="s">
        <v>50</v>
      </c>
      <c r="R5" s="118"/>
      <c r="S5" s="118"/>
      <c r="T5" s="118"/>
      <c r="U5" s="118"/>
      <c r="V5" s="118"/>
      <c r="W5" s="118"/>
      <c r="X5" s="118"/>
      <c r="Y5" s="118"/>
      <c r="Z5" s="118"/>
      <c r="AA5" s="119"/>
      <c r="AB5" s="33"/>
      <c r="AC5" s="33"/>
      <c r="AD5" s="30"/>
    </row>
    <row r="6" spans="1:30" ht="26.25" customHeight="1" thickBot="1">
      <c r="E6" s="120" t="s">
        <v>10</v>
      </c>
      <c r="F6" s="121"/>
      <c r="G6" s="122"/>
      <c r="H6" s="34"/>
      <c r="I6" s="120" t="s">
        <v>51</v>
      </c>
      <c r="J6" s="121"/>
      <c r="K6" s="122"/>
      <c r="L6" s="34"/>
      <c r="M6" s="117" t="s">
        <v>52</v>
      </c>
      <c r="N6" s="118"/>
      <c r="O6" s="119"/>
      <c r="Q6" s="117">
        <v>2023</v>
      </c>
      <c r="R6" s="118"/>
      <c r="S6" s="119"/>
      <c r="T6" s="34"/>
      <c r="U6" s="117">
        <v>2024</v>
      </c>
      <c r="V6" s="118"/>
      <c r="W6" s="119"/>
      <c r="X6" s="6"/>
      <c r="Y6" s="117">
        <v>2025</v>
      </c>
      <c r="Z6" s="118"/>
      <c r="AA6" s="119"/>
      <c r="AB6" s="19"/>
      <c r="AC6" s="19"/>
      <c r="AD6" s="6"/>
    </row>
    <row r="7" spans="1:30" ht="48" thickBot="1">
      <c r="A7" s="6" t="s">
        <v>9</v>
      </c>
      <c r="B7" s="6"/>
      <c r="C7" s="6"/>
      <c r="D7" s="6"/>
      <c r="E7" s="79" t="s">
        <v>53</v>
      </c>
      <c r="F7" s="79" t="s">
        <v>54</v>
      </c>
      <c r="G7" s="79" t="s">
        <v>55</v>
      </c>
      <c r="I7" s="79" t="s">
        <v>53</v>
      </c>
      <c r="J7" s="79" t="s">
        <v>54</v>
      </c>
      <c r="K7" s="79" t="s">
        <v>55</v>
      </c>
      <c r="M7" s="79" t="s">
        <v>53</v>
      </c>
      <c r="N7" s="79" t="s">
        <v>54</v>
      </c>
      <c r="O7" s="79" t="s">
        <v>55</v>
      </c>
      <c r="Q7" s="79" t="s">
        <v>53</v>
      </c>
      <c r="R7" s="79" t="s">
        <v>54</v>
      </c>
      <c r="S7" s="79" t="s">
        <v>55</v>
      </c>
      <c r="T7" s="32"/>
      <c r="U7" s="79" t="s">
        <v>53</v>
      </c>
      <c r="V7" s="79" t="s">
        <v>54</v>
      </c>
      <c r="W7" s="79" t="s">
        <v>55</v>
      </c>
      <c r="X7" s="35"/>
      <c r="Y7" s="79" t="s">
        <v>53</v>
      </c>
      <c r="Z7" s="79" t="s">
        <v>54</v>
      </c>
      <c r="AA7" s="79" t="s">
        <v>55</v>
      </c>
      <c r="AB7" s="20"/>
      <c r="AC7" s="20"/>
      <c r="AD7" s="35"/>
    </row>
    <row r="8" spans="1:30">
      <c r="A8" s="28">
        <v>400000</v>
      </c>
      <c r="C8" s="6" t="s">
        <v>16</v>
      </c>
      <c r="E8" s="40">
        <v>771652</v>
      </c>
      <c r="F8" s="40">
        <v>765465.9</v>
      </c>
      <c r="G8" s="40"/>
      <c r="H8" s="41"/>
      <c r="I8" s="40">
        <v>763810</v>
      </c>
      <c r="J8" s="40">
        <v>752343</v>
      </c>
      <c r="K8" s="40"/>
      <c r="L8" s="41"/>
      <c r="M8" s="40">
        <v>783400</v>
      </c>
      <c r="N8" s="40">
        <f>ROUND(370755+6*(62401+1200+1100+637+557+726+1100),-2)</f>
        <v>777100</v>
      </c>
      <c r="O8" s="40"/>
      <c r="P8" s="41"/>
      <c r="Q8" s="40">
        <f>ROUND(67093*12,-2)</f>
        <v>805100</v>
      </c>
      <c r="R8" s="40">
        <f>ROUND((62401+1200+1100+637+557+726+1100-1457)*12,-2)</f>
        <v>795200</v>
      </c>
      <c r="S8" s="40"/>
      <c r="T8" s="42"/>
      <c r="U8" s="40">
        <f>ROUND(Q8*1.01,-2)</f>
        <v>813200</v>
      </c>
      <c r="V8" s="40">
        <f>ROUND(R8*1.01,-2)</f>
        <v>803200</v>
      </c>
      <c r="W8" s="40"/>
      <c r="X8" s="43"/>
      <c r="Y8" s="40">
        <f>ROUND(U8*1.01,-2)</f>
        <v>821300</v>
      </c>
      <c r="Z8" s="40">
        <f>ROUND(V8*1.01,-2)</f>
        <v>811200</v>
      </c>
      <c r="AA8" s="40"/>
      <c r="AB8" s="37"/>
      <c r="AC8" s="37"/>
      <c r="AD8" s="36"/>
    </row>
    <row r="9" spans="1:30">
      <c r="A9" s="28">
        <v>410000</v>
      </c>
      <c r="C9" s="6" t="s">
        <v>17</v>
      </c>
      <c r="E9" s="40">
        <v>65711.759999999995</v>
      </c>
      <c r="F9" s="40">
        <v>218052.26</v>
      </c>
      <c r="G9" s="40"/>
      <c r="H9" s="43"/>
      <c r="I9" s="40">
        <v>63390</v>
      </c>
      <c r="J9" s="40">
        <v>165560</v>
      </c>
      <c r="K9" s="40"/>
      <c r="L9" s="43"/>
      <c r="M9" s="40">
        <v>65200</v>
      </c>
      <c r="N9" s="40">
        <f>ROUND(95310+6*(12690+(140*5)+180)+16000,-2)</f>
        <v>192700</v>
      </c>
      <c r="O9" s="40"/>
      <c r="P9" s="43"/>
      <c r="Q9" s="40">
        <f>ROUND(5380*12,-2)</f>
        <v>64600</v>
      </c>
      <c r="R9" s="40">
        <f>ROUND(12*(12690+(140*5)+180-250)+16000,-2)</f>
        <v>175800</v>
      </c>
      <c r="S9" s="40"/>
      <c r="T9" s="42"/>
      <c r="U9" s="40">
        <f>ROUND(Q9*1.01,-2)</f>
        <v>65200</v>
      </c>
      <c r="V9" s="40">
        <f>ROUND(R9*1.02,-2)</f>
        <v>179300</v>
      </c>
      <c r="W9" s="40"/>
      <c r="X9" s="43"/>
      <c r="Y9" s="40">
        <f>ROUND(U9*1.01,-2)</f>
        <v>65900</v>
      </c>
      <c r="Z9" s="40">
        <f>ROUND(V9*1.02,-2)</f>
        <v>182900</v>
      </c>
      <c r="AA9" s="40"/>
      <c r="AB9" s="37"/>
      <c r="AC9" s="37"/>
      <c r="AD9" s="36"/>
    </row>
    <row r="10" spans="1:30">
      <c r="A10" s="28">
        <v>420000</v>
      </c>
      <c r="C10" s="6" t="s">
        <v>18</v>
      </c>
      <c r="E10" s="40"/>
      <c r="F10" s="40"/>
      <c r="G10" s="40"/>
      <c r="H10" s="43"/>
      <c r="I10" s="40"/>
      <c r="J10" s="40"/>
      <c r="K10" s="40"/>
      <c r="L10" s="43"/>
      <c r="M10" s="40"/>
      <c r="N10" s="40"/>
      <c r="O10" s="40"/>
      <c r="P10" s="43"/>
      <c r="Q10" s="40"/>
      <c r="R10" s="40"/>
      <c r="S10" s="40"/>
      <c r="T10" s="42"/>
      <c r="U10" s="40"/>
      <c r="V10" s="40"/>
      <c r="W10" s="40"/>
      <c r="X10" s="43"/>
      <c r="Y10" s="40"/>
      <c r="Z10" s="40"/>
      <c r="AA10" s="40"/>
      <c r="AB10" s="37"/>
      <c r="AC10" s="37"/>
      <c r="AD10" s="36"/>
    </row>
    <row r="11" spans="1:30" ht="16.5" thickBot="1">
      <c r="A11" s="28"/>
      <c r="C11" s="6" t="s">
        <v>19</v>
      </c>
      <c r="E11" s="40"/>
      <c r="F11" s="40">
        <v>2958.85</v>
      </c>
      <c r="G11" s="40"/>
      <c r="H11" s="43"/>
      <c r="I11" s="40"/>
      <c r="J11" s="40"/>
      <c r="K11" s="40"/>
      <c r="L11" s="43"/>
      <c r="M11" s="40">
        <v>16400</v>
      </c>
      <c r="N11" s="40">
        <v>13000</v>
      </c>
      <c r="O11" s="40"/>
      <c r="P11" s="43"/>
      <c r="Q11" s="40"/>
      <c r="R11" s="40"/>
      <c r="S11" s="40"/>
      <c r="T11" s="42"/>
      <c r="U11" s="40"/>
      <c r="V11" s="40"/>
      <c r="W11" s="40"/>
      <c r="X11" s="43"/>
      <c r="Y11" s="44"/>
      <c r="Z11" s="44"/>
      <c r="AA11" s="44"/>
      <c r="AB11" s="37"/>
      <c r="AC11" s="37"/>
      <c r="AD11" s="36"/>
    </row>
    <row r="12" spans="1:30" ht="16.5" thickBot="1">
      <c r="A12" s="19"/>
      <c r="B12" s="6" t="s">
        <v>22</v>
      </c>
      <c r="C12" s="6"/>
      <c r="D12" s="6"/>
      <c r="E12" s="45">
        <f>SUM(E8:E11)</f>
        <v>837363.76</v>
      </c>
      <c r="F12" s="45">
        <f t="shared" ref="F12:G12" si="0">SUM(F8:F11)</f>
        <v>986477.01</v>
      </c>
      <c r="G12" s="45">
        <f t="shared" si="0"/>
        <v>0</v>
      </c>
      <c r="H12" s="43"/>
      <c r="I12" s="45">
        <f>SUM(I8:I11)</f>
        <v>827200</v>
      </c>
      <c r="J12" s="45">
        <f t="shared" ref="J12:K12" si="1">SUM(J8:J11)</f>
        <v>917903</v>
      </c>
      <c r="K12" s="45">
        <f t="shared" si="1"/>
        <v>0</v>
      </c>
      <c r="L12" s="43"/>
      <c r="M12" s="45">
        <f>SUM(M8:M11)</f>
        <v>865000</v>
      </c>
      <c r="N12" s="45">
        <f t="shared" ref="N12:O12" si="2">SUM(N8:N11)</f>
        <v>982800</v>
      </c>
      <c r="O12" s="45">
        <f t="shared" si="2"/>
        <v>0</v>
      </c>
      <c r="P12" s="43"/>
      <c r="Q12" s="45">
        <f>SUM(Q8:Q11)</f>
        <v>869700</v>
      </c>
      <c r="R12" s="45">
        <f>SUM(R8:R11)</f>
        <v>971000</v>
      </c>
      <c r="S12" s="45">
        <f t="shared" ref="S12" si="3">SUM(S8:S11)</f>
        <v>0</v>
      </c>
      <c r="T12" s="42"/>
      <c r="U12" s="45">
        <f>SUM(U8:U11)</f>
        <v>878400</v>
      </c>
      <c r="V12" s="45">
        <f t="shared" ref="V12:W12" si="4">SUM(V8:V11)</f>
        <v>982500</v>
      </c>
      <c r="W12" s="45">
        <f t="shared" si="4"/>
        <v>0</v>
      </c>
      <c r="X12" s="46"/>
      <c r="Y12" s="45">
        <f>SUM(Y8:Y11)</f>
        <v>887200</v>
      </c>
      <c r="Z12" s="45">
        <f t="shared" ref="Z12:AA12" si="5">SUM(Z8:Z11)</f>
        <v>994100</v>
      </c>
      <c r="AA12" s="45">
        <f t="shared" si="5"/>
        <v>0</v>
      </c>
      <c r="AB12" s="39"/>
      <c r="AC12" s="39"/>
      <c r="AD12" s="38"/>
    </row>
    <row r="13" spans="1:30" ht="21" customHeight="1">
      <c r="A13" s="6"/>
      <c r="B13" s="6"/>
      <c r="C13" s="6"/>
      <c r="D13" s="6"/>
      <c r="E13" s="43"/>
      <c r="F13" s="43"/>
      <c r="G13" s="43"/>
      <c r="H13" s="43"/>
      <c r="I13" s="43"/>
      <c r="J13" s="43"/>
      <c r="K13" s="43"/>
      <c r="L13" s="43"/>
      <c r="M13" s="47"/>
      <c r="N13" s="43"/>
      <c r="O13" s="43"/>
      <c r="P13" s="43"/>
      <c r="Q13" s="43"/>
      <c r="R13" s="43"/>
      <c r="S13" s="43"/>
      <c r="T13" s="42"/>
      <c r="U13" s="43"/>
      <c r="V13" s="43"/>
      <c r="W13" s="43"/>
      <c r="X13" s="43"/>
      <c r="Y13" s="43"/>
      <c r="Z13" s="43"/>
      <c r="AA13" s="48"/>
      <c r="AB13" s="36"/>
      <c r="AC13" s="36"/>
      <c r="AD13" s="36"/>
    </row>
    <row r="14" spans="1:30" ht="21" customHeight="1">
      <c r="A14" s="6" t="s">
        <v>23</v>
      </c>
      <c r="B14" s="6"/>
      <c r="C14" s="6"/>
      <c r="D14" s="6"/>
      <c r="E14" s="43"/>
      <c r="F14" s="43"/>
      <c r="G14" s="43"/>
      <c r="H14" s="43"/>
      <c r="I14" s="43"/>
      <c r="J14" s="43"/>
      <c r="K14" s="43"/>
      <c r="L14" s="43"/>
      <c r="M14" s="47"/>
      <c r="N14" s="43"/>
      <c r="O14" s="43"/>
      <c r="P14" s="43"/>
      <c r="Q14" s="43"/>
      <c r="R14" s="43"/>
      <c r="S14" s="43"/>
      <c r="T14" s="42"/>
      <c r="U14" s="43"/>
      <c r="V14" s="43"/>
      <c r="W14" s="43"/>
      <c r="X14" s="43"/>
      <c r="Y14" s="43"/>
      <c r="Z14" s="43"/>
      <c r="AA14" s="48"/>
      <c r="AB14" s="36"/>
      <c r="AC14" s="36"/>
      <c r="AD14" s="36"/>
    </row>
    <row r="15" spans="1:30">
      <c r="A15" s="28">
        <v>500000</v>
      </c>
      <c r="C15" s="6" t="s">
        <v>24</v>
      </c>
      <c r="E15" s="49"/>
      <c r="F15" s="49">
        <v>11033.67</v>
      </c>
      <c r="G15" s="49"/>
      <c r="H15" s="43"/>
      <c r="I15" s="49"/>
      <c r="J15" s="49">
        <v>6300</v>
      </c>
      <c r="K15" s="49"/>
      <c r="L15" s="43"/>
      <c r="M15" s="49"/>
      <c r="N15" s="49"/>
      <c r="O15" s="49">
        <v>1964.7</v>
      </c>
      <c r="P15" s="43"/>
      <c r="Q15" s="49"/>
      <c r="R15" s="49"/>
      <c r="S15" s="49">
        <v>2000</v>
      </c>
      <c r="T15" s="42"/>
      <c r="U15" s="49"/>
      <c r="V15" s="49"/>
      <c r="W15" s="49"/>
      <c r="X15" s="43"/>
      <c r="Y15" s="49"/>
      <c r="Z15" s="49"/>
      <c r="AA15" s="49"/>
      <c r="AB15" s="37"/>
      <c r="AC15" s="37"/>
      <c r="AD15" s="36"/>
    </row>
    <row r="16" spans="1:30">
      <c r="A16" s="28">
        <v>510000</v>
      </c>
      <c r="C16" s="6" t="s">
        <v>25</v>
      </c>
      <c r="E16" s="40">
        <v>228097.77</v>
      </c>
      <c r="F16" s="40">
        <v>548014.06999999995</v>
      </c>
      <c r="G16" s="40"/>
      <c r="H16" s="43"/>
      <c r="I16" s="49">
        <v>223500</v>
      </c>
      <c r="J16" s="49">
        <v>619160</v>
      </c>
      <c r="K16" s="49"/>
      <c r="L16" s="43"/>
      <c r="M16" s="40">
        <v>266300</v>
      </c>
      <c r="N16" s="40">
        <v>625800</v>
      </c>
      <c r="O16" s="40"/>
      <c r="P16" s="43"/>
      <c r="Q16" s="40">
        <v>276000</v>
      </c>
      <c r="R16" s="40">
        <v>670000</v>
      </c>
      <c r="S16" s="40"/>
      <c r="T16" s="42"/>
      <c r="U16" s="40">
        <f>ROUND(Q16*1.05,-2)</f>
        <v>289800</v>
      </c>
      <c r="V16" s="40">
        <f>ROUND(R16*1.05,-2)</f>
        <v>703500</v>
      </c>
      <c r="W16" s="40"/>
      <c r="X16" s="43"/>
      <c r="Y16" s="40">
        <f>ROUND(U16*1.05,-2)</f>
        <v>304300</v>
      </c>
      <c r="Z16" s="40">
        <f>ROUND(V16*1.05,-2)</f>
        <v>738700</v>
      </c>
      <c r="AA16" s="40"/>
      <c r="AB16" s="37"/>
      <c r="AC16" s="37"/>
      <c r="AD16" s="36"/>
    </row>
    <row r="17" spans="1:30">
      <c r="A17" s="28">
        <v>520000</v>
      </c>
      <c r="C17" s="6" t="s">
        <v>26</v>
      </c>
      <c r="E17" s="40">
        <v>29739.88</v>
      </c>
      <c r="F17" s="40">
        <v>87904.69</v>
      </c>
      <c r="G17" s="40"/>
      <c r="H17" s="43"/>
      <c r="I17" s="49">
        <v>38465</v>
      </c>
      <c r="J17" s="49">
        <v>151830</v>
      </c>
      <c r="K17" s="49"/>
      <c r="L17" s="43"/>
      <c r="M17" s="40">
        <v>44000</v>
      </c>
      <c r="N17" s="40">
        <v>139700</v>
      </c>
      <c r="O17" s="40"/>
      <c r="P17" s="43"/>
      <c r="Q17" s="40">
        <v>54000</v>
      </c>
      <c r="R17" s="40">
        <v>155000</v>
      </c>
      <c r="S17" s="40"/>
      <c r="T17" s="42"/>
      <c r="U17" s="40">
        <f>ROUND(Q17*1.02,-2)</f>
        <v>55100</v>
      </c>
      <c r="V17" s="40">
        <f>ROUND(R17*1.02,-2)-15000</f>
        <v>143100</v>
      </c>
      <c r="W17" s="40"/>
      <c r="X17" s="43"/>
      <c r="Y17" s="40">
        <f>ROUND(U17*1.02,-2)</f>
        <v>56200</v>
      </c>
      <c r="Z17" s="40">
        <f>ROUND(V17*1.02,-2)-15000</f>
        <v>131000</v>
      </c>
      <c r="AA17" s="40"/>
      <c r="AB17" s="37"/>
      <c r="AC17" s="37"/>
      <c r="AD17" s="36"/>
    </row>
    <row r="18" spans="1:30">
      <c r="A18" s="28">
        <v>530000</v>
      </c>
      <c r="C18" s="6" t="s">
        <v>28</v>
      </c>
      <c r="E18" s="40">
        <v>228748.29</v>
      </c>
      <c r="F18" s="40">
        <v>188144.89</v>
      </c>
      <c r="G18" s="40"/>
      <c r="H18" s="43"/>
      <c r="I18" s="49">
        <v>151720</v>
      </c>
      <c r="J18" s="49">
        <v>119745</v>
      </c>
      <c r="K18" s="49"/>
      <c r="L18" s="43"/>
      <c r="M18" s="40">
        <f>181300+30000</f>
        <v>211300</v>
      </c>
      <c r="N18" s="40">
        <v>162300</v>
      </c>
      <c r="O18" s="40"/>
      <c r="P18" s="43"/>
      <c r="Q18" s="40">
        <f>188300+113000</f>
        <v>301300</v>
      </c>
      <c r="R18" s="40">
        <f>86600+113000</f>
        <v>199600</v>
      </c>
      <c r="S18" s="40"/>
      <c r="T18" s="42"/>
      <c r="U18" s="40">
        <f>ROUND(Q18*1.05,-2)</f>
        <v>316400</v>
      </c>
      <c r="V18" s="40">
        <f>ROUND(R18*1.05,-2)</f>
        <v>209600</v>
      </c>
      <c r="W18" s="40"/>
      <c r="X18" s="43"/>
      <c r="Y18" s="40">
        <f>ROUND(U18*1.05,-2)</f>
        <v>332200</v>
      </c>
      <c r="Z18" s="40">
        <f>ROUND(V18*1.05,-2)</f>
        <v>220100</v>
      </c>
      <c r="AA18" s="40"/>
      <c r="AB18" s="37"/>
      <c r="AC18" s="37"/>
      <c r="AD18" s="36"/>
    </row>
    <row r="19" spans="1:30">
      <c r="A19" s="28">
        <v>550000</v>
      </c>
      <c r="C19" s="6" t="s">
        <v>30</v>
      </c>
      <c r="E19" s="40">
        <v>434016.14</v>
      </c>
      <c r="F19" s="40">
        <v>543571.97</v>
      </c>
      <c r="G19" s="40"/>
      <c r="H19" s="43"/>
      <c r="I19" s="49">
        <v>402700</v>
      </c>
      <c r="J19" s="49">
        <v>549000</v>
      </c>
      <c r="K19" s="49"/>
      <c r="L19" s="43"/>
      <c r="M19" s="40">
        <v>525700</v>
      </c>
      <c r="N19" s="40">
        <v>268500</v>
      </c>
      <c r="O19" s="40"/>
      <c r="P19" s="43"/>
      <c r="Q19" s="40">
        <f>21300+425000</f>
        <v>446300</v>
      </c>
      <c r="R19" s="40">
        <f>27500+550000</f>
        <v>577500</v>
      </c>
      <c r="S19" s="40"/>
      <c r="T19" s="42"/>
      <c r="U19" s="40">
        <f>ROUND(Q19*1.07,-2)</f>
        <v>477500</v>
      </c>
      <c r="V19" s="40">
        <f>ROUND(R19*1.07,-2)</f>
        <v>617900</v>
      </c>
      <c r="W19" s="40"/>
      <c r="X19" s="43"/>
      <c r="Y19" s="40">
        <f>ROUND(U19*1.07,-2)</f>
        <v>510900</v>
      </c>
      <c r="Z19" s="40">
        <f>ROUND(V19*1.07,-2)</f>
        <v>661200</v>
      </c>
      <c r="AA19" s="40"/>
      <c r="AB19" s="37"/>
      <c r="AC19" s="37"/>
      <c r="AD19" s="36"/>
    </row>
    <row r="20" spans="1:30">
      <c r="A20" s="28">
        <v>560000</v>
      </c>
      <c r="C20" s="6" t="s">
        <v>31</v>
      </c>
      <c r="E20" s="40">
        <v>74288.399999999994</v>
      </c>
      <c r="F20" s="40">
        <v>72761.78</v>
      </c>
      <c r="G20" s="40"/>
      <c r="H20" s="43"/>
      <c r="I20" s="49">
        <v>64600</v>
      </c>
      <c r="J20" s="49">
        <v>70900</v>
      </c>
      <c r="K20" s="49"/>
      <c r="L20" s="43"/>
      <c r="M20" s="40">
        <v>75300</v>
      </c>
      <c r="N20" s="40">
        <v>61600</v>
      </c>
      <c r="O20" s="40"/>
      <c r="P20" s="43"/>
      <c r="Q20" s="40">
        <f>ROUND(M20*1.02,-2)</f>
        <v>76800</v>
      </c>
      <c r="R20" s="40">
        <f>ROUND(N20*1.02,-2)</f>
        <v>62800</v>
      </c>
      <c r="S20" s="40"/>
      <c r="T20" s="42"/>
      <c r="U20" s="40">
        <f>ROUND(Q20*1.02,-2)</f>
        <v>78300</v>
      </c>
      <c r="V20" s="40">
        <f>ROUND(R20*1.02,-2)</f>
        <v>64100</v>
      </c>
      <c r="W20" s="40"/>
      <c r="X20" s="43"/>
      <c r="Y20" s="40">
        <f>ROUND(U20*1.02,-2)</f>
        <v>79900</v>
      </c>
      <c r="Z20" s="40">
        <f>ROUND(V20*1.02,-2)</f>
        <v>65400</v>
      </c>
      <c r="AA20" s="40"/>
      <c r="AB20" s="37"/>
      <c r="AC20" s="37"/>
      <c r="AD20" s="36"/>
    </row>
    <row r="21" spans="1:30" ht="16.5" thickBot="1">
      <c r="A21" s="28"/>
      <c r="C21" s="6" t="s">
        <v>32</v>
      </c>
      <c r="E21" s="50"/>
      <c r="F21" s="50"/>
      <c r="G21" s="50"/>
      <c r="H21" s="43"/>
      <c r="I21" s="50"/>
      <c r="J21" s="50"/>
      <c r="K21" s="50"/>
      <c r="L21" s="43"/>
      <c r="M21" s="50"/>
      <c r="N21" s="50"/>
      <c r="O21" s="50"/>
      <c r="P21" s="43"/>
      <c r="Q21" s="50"/>
      <c r="R21" s="50"/>
      <c r="S21" s="50"/>
      <c r="T21" s="42"/>
      <c r="U21" s="50"/>
      <c r="V21" s="50"/>
      <c r="W21" s="50"/>
      <c r="X21" s="43"/>
      <c r="Y21" s="50"/>
      <c r="Z21" s="50"/>
      <c r="AA21" s="50"/>
      <c r="AB21" s="37"/>
      <c r="AC21" s="37"/>
      <c r="AD21" s="36"/>
    </row>
    <row r="22" spans="1:30" ht="16.5" thickBot="1">
      <c r="A22" s="6"/>
      <c r="B22" s="6" t="s">
        <v>33</v>
      </c>
      <c r="C22" s="6"/>
      <c r="D22" s="6"/>
      <c r="E22" s="51">
        <f>SUM(E15:E21)</f>
        <v>994890.4800000001</v>
      </c>
      <c r="F22" s="51">
        <f t="shared" ref="F22" si="6">SUM(F15:F21)</f>
        <v>1451431.07</v>
      </c>
      <c r="G22" s="51">
        <f>SUM(G15:G21)</f>
        <v>0</v>
      </c>
      <c r="H22" s="43"/>
      <c r="I22" s="51">
        <f>SUM(I15:I21)</f>
        <v>880985</v>
      </c>
      <c r="J22" s="51">
        <f t="shared" ref="J22:K22" si="7">SUM(J15:J21)</f>
        <v>1516935</v>
      </c>
      <c r="K22" s="51">
        <f t="shared" si="7"/>
        <v>0</v>
      </c>
      <c r="L22" s="43"/>
      <c r="M22" s="51">
        <f>SUM(M15:M21)</f>
        <v>1122600</v>
      </c>
      <c r="N22" s="51">
        <f t="shared" ref="N22:O22" si="8">SUM(N15:N21)</f>
        <v>1257900</v>
      </c>
      <c r="O22" s="51">
        <f t="shared" si="8"/>
        <v>1964.7</v>
      </c>
      <c r="P22" s="43"/>
      <c r="Q22" s="51">
        <f>SUM(Q15:Q21)</f>
        <v>1154400</v>
      </c>
      <c r="R22" s="51">
        <f t="shared" ref="R22" si="9">SUM(R15:R21)</f>
        <v>1664900</v>
      </c>
      <c r="S22" s="51">
        <f>SUM(S15:S21)</f>
        <v>2000</v>
      </c>
      <c r="T22" s="52"/>
      <c r="U22" s="51">
        <f>SUM(U15:U21)</f>
        <v>1217100</v>
      </c>
      <c r="V22" s="51">
        <f t="shared" ref="V22:W22" si="10">SUM(V15:V21)</f>
        <v>1738200</v>
      </c>
      <c r="W22" s="51">
        <f t="shared" si="10"/>
        <v>0</v>
      </c>
      <c r="X22" s="46"/>
      <c r="Y22" s="51">
        <f>SUM(Y15:Y21)</f>
        <v>1283500</v>
      </c>
      <c r="Z22" s="51">
        <f t="shared" ref="Z22:AA22" si="11">SUM(Z15:Z21)</f>
        <v>1816400</v>
      </c>
      <c r="AA22" s="51">
        <f t="shared" si="11"/>
        <v>0</v>
      </c>
      <c r="AB22" s="39"/>
      <c r="AC22" s="39"/>
      <c r="AD22" s="38"/>
    </row>
    <row r="23" spans="1:30" ht="21" customHeight="1" thickBot="1">
      <c r="E23" s="43"/>
      <c r="F23" s="43"/>
      <c r="G23" s="43"/>
      <c r="H23" s="41"/>
      <c r="I23" s="43"/>
      <c r="J23" s="43"/>
      <c r="K23" s="43"/>
      <c r="L23" s="41"/>
      <c r="M23" s="47"/>
      <c r="N23" s="43"/>
      <c r="O23" s="43"/>
      <c r="P23" s="41"/>
      <c r="Q23" s="43"/>
      <c r="R23" s="43"/>
      <c r="S23" s="43"/>
      <c r="T23" s="43"/>
      <c r="U23" s="43"/>
      <c r="V23" s="43"/>
      <c r="W23" s="43"/>
      <c r="X23" s="43"/>
      <c r="Y23" s="43"/>
      <c r="Z23" s="43"/>
      <c r="AA23" s="48"/>
    </row>
    <row r="24" spans="1:30" ht="16.5" thickBot="1">
      <c r="A24" s="100" t="s">
        <v>34</v>
      </c>
      <c r="B24" s="100"/>
      <c r="C24" s="100"/>
      <c r="D24" s="100"/>
      <c r="E24" s="53">
        <f>E12-E22</f>
        <v>-157526.72000000009</v>
      </c>
      <c r="F24" s="53">
        <f>F12-F22</f>
        <v>-464954.06000000006</v>
      </c>
      <c r="G24" s="53">
        <f>G12-G22</f>
        <v>0</v>
      </c>
      <c r="H24" s="41"/>
      <c r="I24" s="53">
        <f>I12-I22</f>
        <v>-53785</v>
      </c>
      <c r="J24" s="53">
        <f>J12-J22</f>
        <v>-599032</v>
      </c>
      <c r="K24" s="53">
        <f>K12-K22</f>
        <v>0</v>
      </c>
      <c r="L24" s="41"/>
      <c r="M24" s="54">
        <f>M12-M22</f>
        <v>-257600</v>
      </c>
      <c r="N24" s="53">
        <f>N12-N22</f>
        <v>-275100</v>
      </c>
      <c r="O24" s="53">
        <f>O12-O22</f>
        <v>-1964.7</v>
      </c>
      <c r="P24" s="41"/>
      <c r="Q24" s="53">
        <f>Q12-Q22</f>
        <v>-284700</v>
      </c>
      <c r="R24" s="53">
        <f>R12-R22</f>
        <v>-693900</v>
      </c>
      <c r="S24" s="53">
        <f>S12-S22</f>
        <v>-2000</v>
      </c>
      <c r="T24" s="43"/>
      <c r="U24" s="53">
        <f>U12-U22</f>
        <v>-338700</v>
      </c>
      <c r="V24" s="53">
        <f>V12-V22</f>
        <v>-755700</v>
      </c>
      <c r="W24" s="53">
        <f>W12-W22</f>
        <v>0</v>
      </c>
      <c r="X24" s="46"/>
      <c r="Y24" s="53">
        <f>Y12-Y22</f>
        <v>-396300</v>
      </c>
      <c r="Z24" s="53">
        <f>Z12-Z22</f>
        <v>-822300</v>
      </c>
      <c r="AA24" s="55">
        <f>AA12-AA22</f>
        <v>0</v>
      </c>
      <c r="AB24" s="39"/>
      <c r="AC24" s="39"/>
      <c r="AD24" s="38"/>
    </row>
    <row r="25" spans="1:30" ht="21" customHeight="1">
      <c r="A25" s="6"/>
      <c r="B25" s="6"/>
      <c r="C25" s="6"/>
      <c r="H25" s="17"/>
      <c r="L25" s="17"/>
      <c r="P25" s="17"/>
    </row>
    <row r="26" spans="1:30" ht="21" customHeight="1" thickBot="1">
      <c r="A26" s="6"/>
      <c r="B26" s="6"/>
      <c r="C26" s="6"/>
      <c r="E26" s="6" t="s">
        <v>56</v>
      </c>
      <c r="H26" s="17"/>
      <c r="L26" s="17"/>
      <c r="P26" s="17"/>
    </row>
    <row r="27" spans="1:30" ht="21" customHeight="1" thickBot="1">
      <c r="E27" s="87" t="s">
        <v>41</v>
      </c>
      <c r="F27" s="88" t="s">
        <v>42</v>
      </c>
      <c r="G27" s="92" t="s">
        <v>43</v>
      </c>
      <c r="H27" s="106" t="s">
        <v>57</v>
      </c>
      <c r="I27" s="107"/>
      <c r="J27" s="111" t="s">
        <v>58</v>
      </c>
      <c r="K27" s="111"/>
      <c r="L27" s="111"/>
      <c r="M27" s="111"/>
      <c r="N27" s="111"/>
      <c r="O27" s="112"/>
      <c r="P27" s="17"/>
    </row>
    <row r="28" spans="1:30">
      <c r="A28" s="28"/>
      <c r="C28" s="6"/>
      <c r="E28" s="90">
        <v>2023</v>
      </c>
      <c r="F28" s="89" t="s">
        <v>25</v>
      </c>
      <c r="G28" s="89" t="s">
        <v>47</v>
      </c>
      <c r="H28" s="115">
        <v>50000</v>
      </c>
      <c r="I28" s="116"/>
      <c r="J28" s="108" t="s">
        <v>59</v>
      </c>
      <c r="K28" s="109"/>
      <c r="L28" s="109"/>
      <c r="M28" s="109"/>
      <c r="N28" s="109"/>
      <c r="O28" s="110"/>
      <c r="P28" s="17"/>
    </row>
    <row r="29" spans="1:30">
      <c r="A29" s="28"/>
      <c r="C29" s="6"/>
      <c r="E29" s="90">
        <v>2023</v>
      </c>
      <c r="F29" s="89" t="s">
        <v>25</v>
      </c>
      <c r="G29" s="89" t="s">
        <v>60</v>
      </c>
      <c r="H29" s="113">
        <v>52500</v>
      </c>
      <c r="I29" s="114"/>
      <c r="J29" s="103" t="s">
        <v>61</v>
      </c>
      <c r="K29" s="104"/>
      <c r="L29" s="104"/>
      <c r="M29" s="104"/>
      <c r="N29" s="104"/>
      <c r="O29" s="105"/>
      <c r="P29" s="17"/>
      <c r="Y29" s="30"/>
      <c r="Z29" s="30"/>
      <c r="AA29" s="30"/>
      <c r="AB29" s="30"/>
      <c r="AC29" s="30"/>
    </row>
    <row r="30" spans="1:30">
      <c r="A30" s="28"/>
      <c r="C30" s="6"/>
      <c r="E30" s="90">
        <v>2023</v>
      </c>
      <c r="F30" s="89" t="s">
        <v>26</v>
      </c>
      <c r="G30" s="89" t="s">
        <v>47</v>
      </c>
      <c r="H30" s="113">
        <v>4000</v>
      </c>
      <c r="I30" s="114"/>
      <c r="J30" s="103" t="s">
        <v>62</v>
      </c>
      <c r="K30" s="104"/>
      <c r="L30" s="104"/>
      <c r="M30" s="104"/>
      <c r="N30" s="104"/>
      <c r="O30" s="105"/>
      <c r="P30" s="17"/>
      <c r="Y30" s="30"/>
      <c r="Z30" s="30"/>
      <c r="AA30" s="30"/>
      <c r="AB30" s="30"/>
      <c r="AC30" s="30"/>
    </row>
    <row r="31" spans="1:30">
      <c r="A31" s="28"/>
      <c r="C31" s="6"/>
      <c r="E31" s="90"/>
      <c r="F31" s="89" t="s">
        <v>26</v>
      </c>
      <c r="G31" s="89"/>
      <c r="H31" s="113"/>
      <c r="I31" s="114"/>
      <c r="J31" s="103" t="s">
        <v>63</v>
      </c>
      <c r="K31" s="104"/>
      <c r="L31" s="104"/>
      <c r="M31" s="104"/>
      <c r="N31" s="104"/>
      <c r="O31" s="105"/>
      <c r="P31" s="17"/>
      <c r="Y31" s="30"/>
      <c r="Z31" s="30"/>
      <c r="AA31" s="30"/>
      <c r="AB31" s="30"/>
      <c r="AC31" s="30"/>
    </row>
    <row r="32" spans="1:30">
      <c r="A32" s="28"/>
      <c r="C32" s="6"/>
      <c r="E32" s="90"/>
      <c r="F32" s="89" t="s">
        <v>25</v>
      </c>
      <c r="G32" s="89"/>
      <c r="H32" s="113"/>
      <c r="I32" s="114"/>
      <c r="J32" s="103" t="s">
        <v>64</v>
      </c>
      <c r="K32" s="104"/>
      <c r="L32" s="104"/>
      <c r="M32" s="104"/>
      <c r="N32" s="104"/>
      <c r="O32" s="105"/>
      <c r="P32" s="17"/>
      <c r="R32" s="94"/>
    </row>
    <row r="33" spans="1:16">
      <c r="A33" s="28"/>
      <c r="C33" s="6"/>
      <c r="E33" s="90"/>
      <c r="F33" s="89" t="s">
        <v>28</v>
      </c>
      <c r="G33" s="89"/>
      <c r="H33" s="113"/>
      <c r="I33" s="114"/>
      <c r="J33" s="103" t="s">
        <v>65</v>
      </c>
      <c r="K33" s="104"/>
      <c r="L33" s="104"/>
      <c r="M33" s="104"/>
      <c r="N33" s="104"/>
      <c r="O33" s="105"/>
      <c r="P33" s="17"/>
    </row>
    <row r="34" spans="1:16">
      <c r="E34" s="90">
        <v>2023</v>
      </c>
      <c r="F34" s="89" t="s">
        <v>30</v>
      </c>
      <c r="G34" s="89"/>
      <c r="H34" s="113">
        <f>37000+65000</f>
        <v>102000</v>
      </c>
      <c r="I34" s="114"/>
      <c r="J34" s="103" t="s">
        <v>66</v>
      </c>
      <c r="K34" s="104"/>
      <c r="L34" s="104"/>
      <c r="M34" s="104"/>
      <c r="N34" s="104"/>
      <c r="O34" s="105"/>
      <c r="P34" s="17"/>
    </row>
    <row r="35" spans="1:16">
      <c r="E35" s="90">
        <v>2023</v>
      </c>
      <c r="F35" s="89" t="s">
        <v>30</v>
      </c>
      <c r="G35" s="89" t="s">
        <v>47</v>
      </c>
      <c r="H35" s="113">
        <f>280500+27500</f>
        <v>308000</v>
      </c>
      <c r="I35" s="114"/>
      <c r="J35" s="103" t="s">
        <v>67</v>
      </c>
      <c r="K35" s="104"/>
      <c r="L35" s="104"/>
      <c r="M35" s="104"/>
      <c r="N35" s="104"/>
      <c r="O35" s="105"/>
      <c r="P35" s="17"/>
    </row>
    <row r="36" spans="1:16">
      <c r="E36" s="90">
        <v>2023</v>
      </c>
      <c r="F36" s="89" t="s">
        <v>30</v>
      </c>
      <c r="G36" s="89" t="s">
        <v>60</v>
      </c>
      <c r="H36" s="113">
        <f>-99700+21300</f>
        <v>-78400</v>
      </c>
      <c r="I36" s="114"/>
      <c r="J36" s="103" t="s">
        <v>68</v>
      </c>
      <c r="K36" s="104"/>
      <c r="L36" s="104"/>
      <c r="M36" s="104"/>
      <c r="N36" s="104"/>
      <c r="O36" s="105"/>
      <c r="P36" s="17"/>
    </row>
    <row r="37" spans="1:16">
      <c r="E37" s="90">
        <v>2023</v>
      </c>
      <c r="F37" s="89" t="s">
        <v>28</v>
      </c>
      <c r="G37" s="89" t="s">
        <v>60</v>
      </c>
      <c r="H37" s="113">
        <f>ROUND(176000*1.07,-2)</f>
        <v>188300</v>
      </c>
      <c r="I37" s="114"/>
      <c r="J37" s="103" t="s">
        <v>69</v>
      </c>
      <c r="K37" s="104"/>
      <c r="L37" s="104"/>
      <c r="M37" s="104"/>
      <c r="N37" s="104"/>
      <c r="O37" s="105"/>
      <c r="P37" s="17"/>
    </row>
    <row r="38" spans="1:16">
      <c r="E38" s="90">
        <v>2023</v>
      </c>
      <c r="F38" s="89" t="s">
        <v>28</v>
      </c>
      <c r="G38" s="89" t="s">
        <v>47</v>
      </c>
      <c r="H38" s="113">
        <f>ROUND(80900*1.07,-2)</f>
        <v>86600</v>
      </c>
      <c r="I38" s="114"/>
      <c r="J38" s="103" t="s">
        <v>61</v>
      </c>
      <c r="K38" s="104"/>
      <c r="L38" s="104"/>
      <c r="M38" s="104"/>
      <c r="N38" s="104"/>
      <c r="O38" s="105"/>
      <c r="P38" s="17"/>
    </row>
    <row r="39" spans="1:16">
      <c r="A39" s="28"/>
      <c r="C39" s="6"/>
      <c r="E39" s="90">
        <v>2023</v>
      </c>
      <c r="F39" s="89" t="s">
        <v>26</v>
      </c>
      <c r="G39" s="89" t="s">
        <v>60</v>
      </c>
      <c r="H39" s="113">
        <v>10000</v>
      </c>
      <c r="I39" s="114"/>
      <c r="J39" s="103" t="s">
        <v>70</v>
      </c>
      <c r="K39" s="104"/>
      <c r="L39" s="104"/>
      <c r="M39" s="104"/>
      <c r="N39" s="104"/>
      <c r="O39" s="105"/>
      <c r="P39" s="17"/>
    </row>
    <row r="40" spans="1:16">
      <c r="E40" s="90">
        <v>2024</v>
      </c>
      <c r="F40" s="89" t="s">
        <v>28</v>
      </c>
      <c r="G40" s="89"/>
      <c r="H40" s="113"/>
      <c r="I40" s="114"/>
      <c r="J40" s="103" t="s">
        <v>71</v>
      </c>
      <c r="K40" s="104"/>
      <c r="L40" s="104"/>
      <c r="M40" s="104"/>
      <c r="N40" s="104"/>
      <c r="O40" s="105"/>
      <c r="P40" s="17"/>
    </row>
    <row r="41" spans="1:16">
      <c r="A41" s="28"/>
      <c r="C41" s="6"/>
      <c r="E41" s="90">
        <v>2024</v>
      </c>
      <c r="F41" s="89" t="s">
        <v>26</v>
      </c>
      <c r="G41" s="89" t="s">
        <v>47</v>
      </c>
      <c r="H41" s="113"/>
      <c r="I41" s="114"/>
      <c r="J41" s="103" t="s">
        <v>72</v>
      </c>
      <c r="K41" s="104"/>
      <c r="L41" s="104"/>
      <c r="M41" s="104"/>
      <c r="N41" s="104"/>
      <c r="O41" s="105"/>
      <c r="P41" s="17"/>
    </row>
    <row r="42" spans="1:16">
      <c r="E42" s="90"/>
      <c r="F42" s="89"/>
      <c r="G42" s="89"/>
      <c r="H42" s="113"/>
      <c r="I42" s="114"/>
      <c r="J42" s="103"/>
      <c r="K42" s="104"/>
      <c r="L42" s="104"/>
      <c r="M42" s="104"/>
      <c r="N42" s="104"/>
      <c r="O42" s="105"/>
      <c r="P42" s="17"/>
    </row>
    <row r="43" spans="1:16"/>
    <row r="44" spans="1:16"/>
    <row r="45" spans="1:16"/>
    <row r="46" spans="1:16"/>
    <row r="47" spans="1:16"/>
    <row r="48" spans="1:16"/>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sheetData>
  <dataConsolidate/>
  <mergeCells count="42">
    <mergeCell ref="A1:D1"/>
    <mergeCell ref="A24:D24"/>
    <mergeCell ref="J34:O34"/>
    <mergeCell ref="H35:I35"/>
    <mergeCell ref="J35:O35"/>
    <mergeCell ref="F3:J3"/>
    <mergeCell ref="E6:G6"/>
    <mergeCell ref="H34:I34"/>
    <mergeCell ref="Y6:AA6"/>
    <mergeCell ref="Q5:AA5"/>
    <mergeCell ref="M6:O6"/>
    <mergeCell ref="I6:K6"/>
    <mergeCell ref="H36:I36"/>
    <mergeCell ref="J36:O36"/>
    <mergeCell ref="Q6:S6"/>
    <mergeCell ref="U6:W6"/>
    <mergeCell ref="H32:I32"/>
    <mergeCell ref="J32:O32"/>
    <mergeCell ref="H33:I33"/>
    <mergeCell ref="J33:O33"/>
    <mergeCell ref="H37:I37"/>
    <mergeCell ref="J37:O37"/>
    <mergeCell ref="H38:I38"/>
    <mergeCell ref="J38:O38"/>
    <mergeCell ref="H39:I39"/>
    <mergeCell ref="J39:O39"/>
    <mergeCell ref="J42:O42"/>
    <mergeCell ref="H27:I27"/>
    <mergeCell ref="J28:O28"/>
    <mergeCell ref="J27:O27"/>
    <mergeCell ref="H29:I29"/>
    <mergeCell ref="J29:O29"/>
    <mergeCell ref="H28:I28"/>
    <mergeCell ref="H30:I30"/>
    <mergeCell ref="J30:O30"/>
    <mergeCell ref="H31:I31"/>
    <mergeCell ref="J31:O31"/>
    <mergeCell ref="H42:I42"/>
    <mergeCell ref="H40:I40"/>
    <mergeCell ref="J40:O40"/>
    <mergeCell ref="H41:I41"/>
    <mergeCell ref="J41:O41"/>
  </mergeCells>
  <printOptions horizontalCentered="1" verticalCentered="1"/>
  <pageMargins left="0.25" right="0.25" top="0.75" bottom="0.75" header="0.3" footer="0.3"/>
  <pageSetup scale="50" fitToWidth="2" fitToHeight="0" pageOrder="overThenDown" orientation="landscape" r:id="rId1"/>
  <headerFooter>
    <oddFooter>&amp;L&amp;1#&amp;"Calibri"&amp;11&amp;K000000Classification: Protected A</oddFooter>
  </headerFooter>
  <colBreaks count="1" manualBreakCount="1">
    <brk id="15"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List!$A$2:$A$9</xm:f>
          </x14:formula1>
          <xm:sqref>F28:F42</xm:sqref>
        </x14:dataValidation>
        <x14:dataValidation type="list" allowBlank="1" showInputMessage="1" showErrorMessage="1" xr:uid="{00000000-0002-0000-0200-000001000000}">
          <x14:formula1>
            <xm:f>List!$A$35:$A$37</xm:f>
          </x14:formula1>
          <xm:sqref>G28:G42</xm:sqref>
        </x14:dataValidation>
        <x14:dataValidation type="list" allowBlank="1" showInputMessage="1" showErrorMessage="1" xr:uid="{00000000-0002-0000-0200-000002000000}">
          <x14:formula1>
            <xm:f>List!$A$44:$A$46</xm:f>
          </x14:formula1>
          <xm:sqref>E28:E42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BD115"/>
  <sheetViews>
    <sheetView view="pageBreakPreview" zoomScaleNormal="85" zoomScaleSheetLayoutView="100" workbookViewId="0">
      <pane xSplit="5" ySplit="7" topLeftCell="F8" activePane="bottomRight" state="frozen"/>
      <selection pane="topRight" activeCell="F1" sqref="F1"/>
      <selection pane="bottomLeft" activeCell="A8" sqref="A8"/>
      <selection pane="bottomRight" activeCell="I12" sqref="I12"/>
    </sheetView>
  </sheetViews>
  <sheetFormatPr defaultColWidth="0" defaultRowHeight="15.75" zeroHeight="1"/>
  <cols>
    <col min="1" max="1" width="10.140625" style="17" customWidth="1"/>
    <col min="2" max="2" width="1.5703125" style="17" customWidth="1"/>
    <col min="3" max="3" width="5.5703125" style="17" customWidth="1"/>
    <col min="4" max="4" width="28.85546875" style="17" customWidth="1"/>
    <col min="5" max="5" width="3.5703125" style="28" customWidth="1"/>
    <col min="6" max="9" width="22.42578125" style="17" customWidth="1"/>
    <col min="10" max="10" width="21.5703125" style="17" customWidth="1"/>
    <col min="11" max="11" width="22.42578125" style="17" customWidth="1"/>
    <col min="12" max="12" width="3.42578125" style="17" customWidth="1"/>
    <col min="13" max="13" width="3" style="17" customWidth="1"/>
    <col min="14" max="56" width="0" style="17" hidden="1" customWidth="1"/>
    <col min="57" max="16384" width="9.140625" style="17" hidden="1"/>
  </cols>
  <sheetData>
    <row r="1" spans="1:13" s="61" customFormat="1" ht="35.25" customHeight="1">
      <c r="A1" s="83" t="s">
        <v>73</v>
      </c>
      <c r="B1" s="18"/>
      <c r="C1" s="18"/>
      <c r="D1" s="18"/>
      <c r="E1" s="18"/>
      <c r="F1" s="18"/>
      <c r="G1" s="18"/>
      <c r="H1" s="18"/>
      <c r="I1" s="18"/>
      <c r="J1" s="60"/>
      <c r="K1" s="60"/>
      <c r="L1" s="60"/>
      <c r="M1" s="72"/>
    </row>
    <row r="2" spans="1:13">
      <c r="A2" s="31"/>
      <c r="B2" s="31"/>
      <c r="C2" s="31"/>
      <c r="D2" s="19"/>
      <c r="E2" s="19"/>
      <c r="F2" s="30"/>
      <c r="G2" s="30"/>
      <c r="H2" s="30"/>
      <c r="I2" s="30"/>
      <c r="J2" s="30"/>
      <c r="K2" s="30"/>
      <c r="L2" s="30"/>
      <c r="M2" s="67"/>
    </row>
    <row r="3" spans="1:13">
      <c r="A3" s="125" t="s">
        <v>7</v>
      </c>
      <c r="B3" s="125"/>
      <c r="C3" s="125"/>
      <c r="D3" s="125"/>
      <c r="F3" s="124" t="str">
        <f>Instructions!B1</f>
        <v>North Peace Housing Foundation</v>
      </c>
      <c r="G3" s="124"/>
      <c r="H3" s="124"/>
      <c r="I3" s="75" t="s">
        <v>48</v>
      </c>
      <c r="J3" s="30"/>
      <c r="K3" s="30"/>
      <c r="L3" s="30"/>
      <c r="M3" s="67"/>
    </row>
    <row r="4" spans="1:13">
      <c r="A4" s="30"/>
      <c r="B4" s="30"/>
      <c r="C4" s="30"/>
      <c r="F4" s="30"/>
      <c r="G4" s="30"/>
      <c r="H4" s="30"/>
      <c r="I4" s="30"/>
      <c r="J4" s="30"/>
      <c r="K4" s="30"/>
      <c r="L4" s="30"/>
      <c r="M4" s="67"/>
    </row>
    <row r="5" spans="1:13" ht="16.5" thickBot="1">
      <c r="A5" s="30"/>
      <c r="B5" s="30"/>
      <c r="C5" s="30"/>
      <c r="D5" s="30"/>
      <c r="E5" s="19"/>
      <c r="F5" s="30"/>
      <c r="G5" s="30"/>
      <c r="H5" s="30"/>
      <c r="I5" s="30"/>
      <c r="J5" s="30"/>
      <c r="K5" s="30"/>
      <c r="L5" s="30"/>
      <c r="M5" s="67"/>
    </row>
    <row r="6" spans="1:13" ht="21" customHeight="1" thickBot="1">
      <c r="E6" s="34"/>
      <c r="F6" s="68"/>
      <c r="G6" s="68"/>
      <c r="H6" s="82" t="s">
        <v>74</v>
      </c>
      <c r="I6" s="126" t="s">
        <v>50</v>
      </c>
      <c r="J6" s="126"/>
      <c r="K6" s="126"/>
      <c r="L6" s="6"/>
      <c r="M6" s="57"/>
    </row>
    <row r="7" spans="1:13" ht="21" customHeight="1" thickBot="1">
      <c r="A7" s="6" t="s">
        <v>9</v>
      </c>
      <c r="B7" s="6"/>
      <c r="C7" s="6"/>
      <c r="D7" s="6"/>
      <c r="F7" s="80" t="s">
        <v>10</v>
      </c>
      <c r="G7" s="80" t="s">
        <v>11</v>
      </c>
      <c r="H7" s="81">
        <v>2022</v>
      </c>
      <c r="I7" s="81">
        <v>2023</v>
      </c>
      <c r="J7" s="81">
        <v>2024</v>
      </c>
      <c r="K7" s="81">
        <v>2025</v>
      </c>
      <c r="L7" s="35"/>
      <c r="M7" s="69"/>
    </row>
    <row r="8" spans="1:13" ht="21" customHeight="1">
      <c r="A8" s="28">
        <v>400000</v>
      </c>
      <c r="C8" s="6" t="s">
        <v>16</v>
      </c>
      <c r="F8" s="21">
        <v>3074641.27</v>
      </c>
      <c r="G8" s="21">
        <v>3362300</v>
      </c>
      <c r="H8" s="21">
        <f>ROUND(1616494+274194*6,-2)</f>
        <v>3261700</v>
      </c>
      <c r="I8" s="21">
        <f>ROUND(274194*12,-2)</f>
        <v>3290300</v>
      </c>
      <c r="J8" s="21">
        <f>ROUND(I8*1.02,-2)</f>
        <v>3356100</v>
      </c>
      <c r="K8" s="21">
        <f>ROUND(J8*1.02,-2)</f>
        <v>3423200</v>
      </c>
      <c r="L8" s="36"/>
      <c r="M8" s="70"/>
    </row>
    <row r="9" spans="1:13" ht="21" customHeight="1">
      <c r="A9" s="28">
        <v>410000</v>
      </c>
      <c r="C9" s="6" t="s">
        <v>17</v>
      </c>
      <c r="E9" s="17"/>
      <c r="F9" s="21">
        <v>151880.32999999999</v>
      </c>
      <c r="G9" s="21">
        <v>137280</v>
      </c>
      <c r="H9" s="21">
        <f>ROUND(139711+14487*6,-2)</f>
        <v>226600</v>
      </c>
      <c r="I9" s="21">
        <f>15000*12</f>
        <v>180000</v>
      </c>
      <c r="J9" s="21">
        <f>ROUND(I9*1.02,-2)</f>
        <v>183600</v>
      </c>
      <c r="K9" s="21">
        <f>ROUND(J9*1.02,-2)</f>
        <v>187300</v>
      </c>
      <c r="L9" s="36"/>
      <c r="M9" s="70"/>
    </row>
    <row r="10" spans="1:13" ht="21" customHeight="1">
      <c r="A10" s="28">
        <v>420000</v>
      </c>
      <c r="C10" s="6" t="s">
        <v>18</v>
      </c>
      <c r="E10" s="17"/>
      <c r="F10" s="21">
        <v>62.4</v>
      </c>
      <c r="G10" s="21">
        <v>1920</v>
      </c>
      <c r="H10" s="21"/>
      <c r="I10" s="21"/>
      <c r="J10" s="21"/>
      <c r="K10" s="21"/>
      <c r="L10" s="36"/>
      <c r="M10" s="70"/>
    </row>
    <row r="11" spans="1:13" ht="21" customHeight="1">
      <c r="A11" s="28"/>
      <c r="C11" s="6" t="s">
        <v>19</v>
      </c>
      <c r="E11" s="17"/>
      <c r="F11" s="21">
        <f>704121.28+148980.03+58901.6+97281.4</f>
        <v>1009284.31</v>
      </c>
      <c r="G11" s="21">
        <f>71800+33600</f>
        <v>105400</v>
      </c>
      <c r="H11" s="21">
        <f>22600+106000</f>
        <v>128600</v>
      </c>
      <c r="I11" s="21">
        <v>105000</v>
      </c>
      <c r="J11" s="21">
        <v>105000</v>
      </c>
      <c r="K11" s="21">
        <f>J11</f>
        <v>105000</v>
      </c>
      <c r="L11" s="36"/>
      <c r="M11" s="70"/>
    </row>
    <row r="12" spans="1:13" ht="21" customHeight="1">
      <c r="A12" s="28">
        <v>430050</v>
      </c>
      <c r="C12" s="6" t="s">
        <v>20</v>
      </c>
      <c r="E12" s="17"/>
      <c r="F12" s="21">
        <v>804365</v>
      </c>
      <c r="G12" s="21">
        <v>717445</v>
      </c>
      <c r="H12" s="21">
        <f>67030*12</f>
        <v>804360</v>
      </c>
      <c r="I12" s="21">
        <v>708000</v>
      </c>
      <c r="J12" s="21">
        <v>750000</v>
      </c>
      <c r="K12" s="21">
        <v>800000</v>
      </c>
      <c r="L12" s="36"/>
      <c r="M12" s="70"/>
    </row>
    <row r="13" spans="1:13" ht="21" customHeight="1" thickBot="1">
      <c r="A13" s="28">
        <v>460010</v>
      </c>
      <c r="C13" s="6" t="s">
        <v>21</v>
      </c>
      <c r="E13" s="17"/>
      <c r="F13" s="23">
        <v>2975238</v>
      </c>
      <c r="G13" s="23">
        <v>3124000</v>
      </c>
      <c r="H13" s="23">
        <v>3124000</v>
      </c>
      <c r="I13" s="23">
        <f>ROUND(H13*1.05,-2)</f>
        <v>3280200</v>
      </c>
      <c r="J13" s="23">
        <f t="shared" ref="J13:K13" si="0">ROUND(I13*1.05,-2)</f>
        <v>3444200</v>
      </c>
      <c r="K13" s="23">
        <f t="shared" si="0"/>
        <v>3616400</v>
      </c>
      <c r="L13" s="36"/>
      <c r="M13" s="70"/>
    </row>
    <row r="14" spans="1:13" ht="21" customHeight="1" thickBot="1">
      <c r="A14" s="28"/>
      <c r="B14" s="6" t="s">
        <v>22</v>
      </c>
      <c r="C14" s="6"/>
      <c r="D14" s="6"/>
      <c r="E14" s="17"/>
      <c r="F14" s="24">
        <f>SUM(F8:F13)</f>
        <v>8015471.3100000005</v>
      </c>
      <c r="G14" s="24">
        <f t="shared" ref="G14:K14" si="1">SUM(G8:G13)</f>
        <v>7448345</v>
      </c>
      <c r="H14" s="24">
        <f t="shared" si="1"/>
        <v>7545260</v>
      </c>
      <c r="I14" s="24">
        <f t="shared" si="1"/>
        <v>7563500</v>
      </c>
      <c r="J14" s="24">
        <f t="shared" si="1"/>
        <v>7838900</v>
      </c>
      <c r="K14" s="24">
        <f t="shared" si="1"/>
        <v>8131900</v>
      </c>
      <c r="L14" s="38"/>
      <c r="M14" s="71"/>
    </row>
    <row r="15" spans="1:13" ht="21" customHeight="1">
      <c r="A15" s="6"/>
      <c r="B15" s="6"/>
      <c r="C15" s="6"/>
      <c r="D15" s="6"/>
      <c r="E15" s="17"/>
      <c r="F15" s="22"/>
      <c r="G15" s="22"/>
      <c r="H15" s="22"/>
      <c r="I15" s="22"/>
      <c r="J15" s="22"/>
      <c r="K15" s="22"/>
      <c r="L15" s="36"/>
      <c r="M15" s="70"/>
    </row>
    <row r="16" spans="1:13" ht="21" customHeight="1">
      <c r="A16" s="6" t="s">
        <v>23</v>
      </c>
      <c r="B16" s="6"/>
      <c r="C16" s="6"/>
      <c r="D16" s="6"/>
      <c r="E16" s="17"/>
      <c r="F16" s="22"/>
      <c r="G16" s="22"/>
      <c r="H16" s="22"/>
      <c r="I16" s="22"/>
      <c r="J16" s="22"/>
      <c r="K16" s="22"/>
      <c r="L16" s="36"/>
      <c r="M16" s="70"/>
    </row>
    <row r="17" spans="1:13" ht="21" customHeight="1">
      <c r="A17" s="28">
        <v>500000</v>
      </c>
      <c r="C17" s="6" t="s">
        <v>24</v>
      </c>
      <c r="E17" s="17"/>
      <c r="F17" s="26">
        <v>24752.26</v>
      </c>
      <c r="G17" s="26">
        <v>25544</v>
      </c>
      <c r="H17" s="26">
        <v>24464</v>
      </c>
      <c r="I17" s="26">
        <v>25000</v>
      </c>
      <c r="J17" s="26">
        <v>25500</v>
      </c>
      <c r="K17" s="26">
        <v>26000</v>
      </c>
      <c r="L17" s="36"/>
      <c r="M17" s="70"/>
    </row>
    <row r="18" spans="1:13" ht="21" customHeight="1">
      <c r="A18" s="28">
        <v>510000</v>
      </c>
      <c r="C18" s="6" t="s">
        <v>25</v>
      </c>
      <c r="E18" s="17"/>
      <c r="F18" s="21">
        <f>497149.28+29143.12</f>
        <v>526292.4</v>
      </c>
      <c r="G18" s="21">
        <f>477300+30800</f>
        <v>508100</v>
      </c>
      <c r="H18" s="21">
        <v>542600</v>
      </c>
      <c r="I18" s="21">
        <f>ROUND(H18*1.03,-2)</f>
        <v>558900</v>
      </c>
      <c r="J18" s="21">
        <f t="shared" ref="J18:K18" si="2">ROUND(I18*1.03,-2)</f>
        <v>575700</v>
      </c>
      <c r="K18" s="21">
        <f t="shared" si="2"/>
        <v>593000</v>
      </c>
      <c r="L18" s="36"/>
      <c r="M18" s="70"/>
    </row>
    <row r="19" spans="1:13" ht="21" customHeight="1">
      <c r="A19" s="28">
        <v>520000</v>
      </c>
      <c r="C19" s="6" t="s">
        <v>26</v>
      </c>
      <c r="E19" s="17"/>
      <c r="F19" s="21">
        <f>228045.51+4053.7</f>
        <v>232099.21000000002</v>
      </c>
      <c r="G19" s="21">
        <f>339812+4300</f>
        <v>344112</v>
      </c>
      <c r="H19" s="21">
        <v>370200</v>
      </c>
      <c r="I19" s="21">
        <f>ROUND((H19-121700)*1.05,-2)</f>
        <v>260900</v>
      </c>
      <c r="J19" s="21">
        <f t="shared" ref="J19:K19" si="3">ROUND(I19*1.05,-2)</f>
        <v>273900</v>
      </c>
      <c r="K19" s="21">
        <f t="shared" si="3"/>
        <v>287600</v>
      </c>
      <c r="L19" s="36"/>
      <c r="M19" s="70"/>
    </row>
    <row r="20" spans="1:13" ht="21" customHeight="1">
      <c r="A20" s="28">
        <v>520000</v>
      </c>
      <c r="C20" s="6" t="s">
        <v>27</v>
      </c>
      <c r="E20" s="17"/>
      <c r="F20" s="21">
        <v>670770.51</v>
      </c>
      <c r="G20" s="21">
        <v>685500</v>
      </c>
      <c r="H20" s="21">
        <v>694000</v>
      </c>
      <c r="I20" s="21">
        <f>ROUND(H20*1.03,-2)</f>
        <v>714800</v>
      </c>
      <c r="J20" s="21">
        <f>ROUND(I20*1.03,-2)</f>
        <v>736200</v>
      </c>
      <c r="K20" s="21">
        <f>ROUND(J20*1.03,-2)</f>
        <v>758300</v>
      </c>
      <c r="L20" s="36"/>
      <c r="M20" s="70"/>
    </row>
    <row r="21" spans="1:13" ht="21" customHeight="1">
      <c r="A21" s="28">
        <v>530000</v>
      </c>
      <c r="C21" s="6" t="s">
        <v>28</v>
      </c>
      <c r="E21" s="17"/>
      <c r="F21" s="21">
        <f>324657.88+10755.93</f>
        <v>335413.81</v>
      </c>
      <c r="G21" s="21">
        <f>340700+2000</f>
        <v>342700</v>
      </c>
      <c r="H21" s="21">
        <v>351000</v>
      </c>
      <c r="I21" s="21">
        <f>ROUND(H21*1.05,-2)</f>
        <v>368600</v>
      </c>
      <c r="J21" s="21">
        <f>ROUND(I21*1.05,-2)</f>
        <v>387000</v>
      </c>
      <c r="K21" s="21">
        <f>ROUND(J21*1.05,-2)</f>
        <v>406400</v>
      </c>
      <c r="L21" s="36"/>
      <c r="M21" s="70"/>
    </row>
    <row r="22" spans="1:13" ht="21" customHeight="1">
      <c r="A22" s="28">
        <v>540000</v>
      </c>
      <c r="C22" s="6" t="s">
        <v>29</v>
      </c>
      <c r="E22" s="17"/>
      <c r="F22" s="21"/>
      <c r="G22" s="21"/>
      <c r="H22" s="21"/>
      <c r="I22" s="21"/>
      <c r="J22" s="21"/>
      <c r="K22" s="21"/>
      <c r="L22" s="36"/>
      <c r="M22" s="70"/>
    </row>
    <row r="23" spans="1:13" ht="21" customHeight="1">
      <c r="A23" s="28">
        <v>550000</v>
      </c>
      <c r="C23" s="6" t="s">
        <v>30</v>
      </c>
      <c r="E23" s="17"/>
      <c r="F23" s="21">
        <f>4849921.56+3445.33</f>
        <v>4853366.8899999997</v>
      </c>
      <c r="G23" s="21">
        <f>4683800+4750</f>
        <v>4688550</v>
      </c>
      <c r="H23" s="21">
        <v>4648000</v>
      </c>
      <c r="I23" s="21">
        <f>ROUND(H23*1.07,-2)+62000</f>
        <v>5035400</v>
      </c>
      <c r="J23" s="21">
        <f>ROUND(I23*1.07,-2)</f>
        <v>5387900</v>
      </c>
      <c r="K23" s="21">
        <f>ROUND(J23*1.07,-2)</f>
        <v>5765100</v>
      </c>
      <c r="L23" s="36"/>
      <c r="M23" s="70"/>
    </row>
    <row r="24" spans="1:13" ht="21" customHeight="1" thickBot="1">
      <c r="A24" s="28">
        <v>560000</v>
      </c>
      <c r="C24" s="6" t="s">
        <v>31</v>
      </c>
      <c r="E24" s="17"/>
      <c r="F24" s="23">
        <f>102426.44+258.76</f>
        <v>102685.2</v>
      </c>
      <c r="G24" s="23">
        <v>121400</v>
      </c>
      <c r="H24" s="23">
        <v>129800</v>
      </c>
      <c r="I24" s="21">
        <f>ROUND(H24*1.02,-2)+62000</f>
        <v>194400</v>
      </c>
      <c r="J24" s="21">
        <f t="shared" ref="J24:K24" si="4">ROUND(I24*1.02,-2)+62000</f>
        <v>260300</v>
      </c>
      <c r="K24" s="21">
        <f t="shared" si="4"/>
        <v>327500</v>
      </c>
      <c r="L24" s="36"/>
      <c r="M24" s="70"/>
    </row>
    <row r="25" spans="1:13" ht="21" customHeight="1" thickBot="1">
      <c r="A25" s="6"/>
      <c r="B25" s="6" t="s">
        <v>33</v>
      </c>
      <c r="C25" s="6"/>
      <c r="D25" s="6"/>
      <c r="E25" s="17"/>
      <c r="F25" s="24">
        <f>SUM(F17:F24)</f>
        <v>6745380.2800000003</v>
      </c>
      <c r="G25" s="24">
        <f t="shared" ref="G25:K25" si="5">SUM(G17:G24)</f>
        <v>6715906</v>
      </c>
      <c r="H25" s="24">
        <f>SUM(H17:H24)</f>
        <v>6760064</v>
      </c>
      <c r="I25" s="24">
        <f t="shared" si="5"/>
        <v>7158000</v>
      </c>
      <c r="J25" s="24">
        <f t="shared" si="5"/>
        <v>7646500</v>
      </c>
      <c r="K25" s="24">
        <f t="shared" si="5"/>
        <v>8163900</v>
      </c>
      <c r="L25" s="38"/>
      <c r="M25" s="71"/>
    </row>
    <row r="26" spans="1:13" ht="21" customHeight="1" thickBot="1">
      <c r="F26" s="16"/>
      <c r="G26" s="16"/>
      <c r="H26" s="16"/>
      <c r="I26" s="16"/>
      <c r="J26" s="16"/>
      <c r="K26" s="16"/>
      <c r="M26" s="56"/>
    </row>
    <row r="27" spans="1:13" ht="21" customHeight="1" thickBot="1">
      <c r="A27" s="100" t="s">
        <v>34</v>
      </c>
      <c r="B27" s="100"/>
      <c r="C27" s="100"/>
      <c r="D27" s="100"/>
      <c r="F27" s="24">
        <f>F14-F25</f>
        <v>1270091.0300000003</v>
      </c>
      <c r="G27" s="24">
        <f>G14-G25</f>
        <v>732439</v>
      </c>
      <c r="H27" s="24">
        <f t="shared" ref="H27:K27" si="6">H14-H25</f>
        <v>785196</v>
      </c>
      <c r="I27" s="24">
        <f t="shared" si="6"/>
        <v>405500</v>
      </c>
      <c r="J27" s="24">
        <f t="shared" si="6"/>
        <v>192400</v>
      </c>
      <c r="K27" s="24">
        <f t="shared" si="6"/>
        <v>-32000</v>
      </c>
      <c r="L27" s="38"/>
      <c r="M27" s="71"/>
    </row>
    <row r="28" spans="1:13" ht="21" customHeight="1">
      <c r="A28" s="73"/>
      <c r="B28" s="73"/>
      <c r="C28" s="73"/>
      <c r="D28" s="73"/>
      <c r="E28" s="17"/>
      <c r="F28" s="16"/>
      <c r="G28" s="16"/>
      <c r="H28" s="16"/>
      <c r="I28" s="16"/>
      <c r="J28" s="16"/>
      <c r="K28" s="16"/>
      <c r="M28" s="56"/>
    </row>
    <row r="29" spans="1:13" ht="21" customHeight="1">
      <c r="A29" s="6" t="s">
        <v>35</v>
      </c>
      <c r="B29" s="6"/>
      <c r="D29" s="30"/>
      <c r="E29" s="17"/>
      <c r="F29" s="16"/>
      <c r="G29" s="16"/>
      <c r="H29" s="16"/>
      <c r="I29" s="16"/>
      <c r="J29" s="16"/>
      <c r="K29" s="16"/>
      <c r="M29" s="56"/>
    </row>
    <row r="30" spans="1:13" ht="21" customHeight="1">
      <c r="A30" s="28">
        <v>590000</v>
      </c>
      <c r="C30" s="6" t="s">
        <v>36</v>
      </c>
      <c r="D30" s="30"/>
      <c r="E30" s="17"/>
      <c r="F30" s="26">
        <v>7686.71</v>
      </c>
      <c r="G30" s="26">
        <v>7100</v>
      </c>
      <c r="H30" s="26">
        <v>8500</v>
      </c>
      <c r="I30" s="26">
        <v>10100</v>
      </c>
      <c r="J30" s="26">
        <v>9000</v>
      </c>
      <c r="K30" s="26">
        <v>8000</v>
      </c>
      <c r="L30" s="36"/>
      <c r="M30" s="70"/>
    </row>
    <row r="31" spans="1:13" ht="21" customHeight="1">
      <c r="A31" s="28">
        <v>591000</v>
      </c>
      <c r="C31" s="6" t="s">
        <v>37</v>
      </c>
      <c r="D31" s="30"/>
      <c r="F31" s="21">
        <f>388919.67+90000</f>
        <v>478919.67</v>
      </c>
      <c r="G31" s="21"/>
      <c r="H31" s="21"/>
      <c r="I31" s="21"/>
      <c r="J31" s="21"/>
      <c r="K31" s="21"/>
      <c r="L31" s="36"/>
      <c r="M31" s="70"/>
    </row>
    <row r="32" spans="1:13" ht="21" customHeight="1">
      <c r="A32" s="28">
        <v>592000</v>
      </c>
      <c r="C32" s="6" t="s">
        <v>38</v>
      </c>
      <c r="F32" s="21">
        <f>241320.55+215015.79</f>
        <v>456336.33999999997</v>
      </c>
      <c r="G32" s="21">
        <v>334892</v>
      </c>
      <c r="H32" s="21">
        <v>334892</v>
      </c>
      <c r="I32" s="21">
        <v>282955</v>
      </c>
      <c r="J32" s="21">
        <v>282421</v>
      </c>
      <c r="K32" s="21">
        <v>273514</v>
      </c>
      <c r="L32" s="36"/>
      <c r="M32" s="70"/>
    </row>
    <row r="33" spans="1:13" ht="21" customHeight="1" thickBot="1">
      <c r="F33" s="16"/>
      <c r="G33" s="16"/>
      <c r="H33" s="16"/>
      <c r="I33" s="16"/>
      <c r="J33" s="16"/>
      <c r="K33" s="16"/>
      <c r="M33" s="56"/>
    </row>
    <row r="34" spans="1:13" ht="21" customHeight="1" thickBot="1">
      <c r="A34" s="6" t="s">
        <v>39</v>
      </c>
      <c r="E34" s="17"/>
      <c r="F34" s="27">
        <f t="shared" ref="F34:K34" si="7">F27-SUM(F30:F32)</f>
        <v>327148.31000000029</v>
      </c>
      <c r="G34" s="27">
        <f t="shared" si="7"/>
        <v>390447</v>
      </c>
      <c r="H34" s="27">
        <f t="shared" si="7"/>
        <v>441804</v>
      </c>
      <c r="I34" s="27">
        <f t="shared" si="7"/>
        <v>112445</v>
      </c>
      <c r="J34" s="27">
        <f t="shared" si="7"/>
        <v>-99021</v>
      </c>
      <c r="K34" s="27">
        <f t="shared" si="7"/>
        <v>-313514</v>
      </c>
      <c r="L34" s="38"/>
      <c r="M34" s="71"/>
    </row>
    <row r="35" spans="1:13" ht="21" customHeight="1"/>
    <row r="36" spans="1:13" ht="21" customHeight="1" thickBot="1">
      <c r="A36" s="10" t="s">
        <v>75</v>
      </c>
      <c r="B36" s="56"/>
      <c r="C36" s="56"/>
      <c r="D36" s="11"/>
      <c r="E36" s="9"/>
      <c r="F36" s="9"/>
      <c r="G36" s="9"/>
      <c r="H36" s="9"/>
      <c r="I36" s="9"/>
      <c r="J36" s="9"/>
    </row>
    <row r="37" spans="1:13" ht="21" customHeight="1" thickBot="1">
      <c r="A37" s="127" t="s">
        <v>41</v>
      </c>
      <c r="B37" s="127"/>
      <c r="C37" s="127"/>
      <c r="D37" s="91" t="s">
        <v>42</v>
      </c>
      <c r="E37" s="106" t="s">
        <v>43</v>
      </c>
      <c r="F37" s="107"/>
      <c r="G37" s="131" t="s">
        <v>44</v>
      </c>
      <c r="H37" s="132"/>
      <c r="I37" s="132"/>
      <c r="J37" s="132"/>
      <c r="K37" s="132"/>
    </row>
    <row r="38" spans="1:13">
      <c r="A38" s="128">
        <v>2023</v>
      </c>
      <c r="B38" s="128"/>
      <c r="C38" s="129"/>
      <c r="D38" s="78" t="s">
        <v>76</v>
      </c>
      <c r="E38" s="130" t="s">
        <v>77</v>
      </c>
      <c r="F38" s="130"/>
      <c r="G38" s="133" t="s">
        <v>78</v>
      </c>
      <c r="H38" s="133"/>
      <c r="I38" s="133"/>
      <c r="J38" s="133"/>
      <c r="K38" s="134"/>
    </row>
    <row r="39" spans="1:13">
      <c r="A39" s="135"/>
      <c r="B39" s="135"/>
      <c r="C39" s="136"/>
      <c r="D39" s="78" t="s">
        <v>76</v>
      </c>
      <c r="E39" s="137" t="s">
        <v>77</v>
      </c>
      <c r="F39" s="137"/>
      <c r="G39" s="138" t="s">
        <v>79</v>
      </c>
      <c r="H39" s="138"/>
      <c r="I39" s="138"/>
      <c r="J39" s="138"/>
      <c r="K39" s="139"/>
    </row>
    <row r="40" spans="1:13">
      <c r="A40" s="135"/>
      <c r="B40" s="135"/>
      <c r="C40" s="136"/>
      <c r="D40" s="78" t="s">
        <v>76</v>
      </c>
      <c r="E40" s="137" t="s">
        <v>77</v>
      </c>
      <c r="F40" s="137"/>
      <c r="G40" s="138" t="s">
        <v>80</v>
      </c>
      <c r="H40" s="138"/>
      <c r="I40" s="138"/>
      <c r="J40" s="138"/>
      <c r="K40" s="139"/>
    </row>
    <row r="41" spans="1:13">
      <c r="A41" s="135"/>
      <c r="B41" s="135"/>
      <c r="C41" s="136"/>
      <c r="D41" s="78" t="s">
        <v>30</v>
      </c>
      <c r="E41" s="137" t="s">
        <v>77</v>
      </c>
      <c r="F41" s="137"/>
      <c r="G41" s="138" t="s">
        <v>81</v>
      </c>
      <c r="H41" s="138"/>
      <c r="I41" s="138"/>
      <c r="J41" s="138"/>
      <c r="K41" s="139"/>
    </row>
    <row r="42" spans="1:13" ht="16.5" thickBot="1">
      <c r="A42" s="135"/>
      <c r="B42" s="135"/>
      <c r="C42" s="136"/>
      <c r="D42" s="78" t="s">
        <v>82</v>
      </c>
      <c r="E42" s="137" t="s">
        <v>77</v>
      </c>
      <c r="F42" s="137"/>
      <c r="G42" s="138" t="s">
        <v>83</v>
      </c>
      <c r="H42" s="138"/>
      <c r="I42" s="138"/>
      <c r="J42" s="138"/>
      <c r="K42" s="139"/>
    </row>
    <row r="43" spans="1:13">
      <c r="A43" s="135"/>
      <c r="B43" s="135"/>
      <c r="C43" s="136"/>
      <c r="D43" s="78" t="s">
        <v>25</v>
      </c>
      <c r="E43" s="137" t="s">
        <v>77</v>
      </c>
      <c r="F43" s="137"/>
      <c r="G43" s="108" t="s">
        <v>59</v>
      </c>
      <c r="H43" s="109"/>
      <c r="I43" s="109"/>
      <c r="J43" s="109"/>
      <c r="K43" s="109"/>
      <c r="L43" s="110"/>
    </row>
    <row r="44" spans="1:13">
      <c r="A44" s="135"/>
      <c r="B44" s="135"/>
      <c r="C44" s="136"/>
      <c r="D44" s="78" t="s">
        <v>28</v>
      </c>
      <c r="E44" s="137" t="s">
        <v>77</v>
      </c>
      <c r="F44" s="137"/>
      <c r="G44" s="138" t="s">
        <v>84</v>
      </c>
      <c r="H44" s="138"/>
      <c r="I44" s="138"/>
      <c r="J44" s="138"/>
      <c r="K44" s="139"/>
    </row>
    <row r="45" spans="1:13">
      <c r="A45" s="135"/>
      <c r="B45" s="135"/>
      <c r="C45" s="136"/>
      <c r="D45" s="78" t="s">
        <v>21</v>
      </c>
      <c r="E45" s="137" t="s">
        <v>77</v>
      </c>
      <c r="F45" s="137"/>
      <c r="G45" s="138" t="s">
        <v>85</v>
      </c>
      <c r="H45" s="138"/>
      <c r="I45" s="138"/>
      <c r="J45" s="138"/>
      <c r="K45" s="139"/>
    </row>
    <row r="46" spans="1:13">
      <c r="A46" s="135"/>
      <c r="B46" s="135"/>
      <c r="C46" s="136"/>
      <c r="D46" s="78"/>
      <c r="E46" s="137"/>
      <c r="F46" s="137"/>
      <c r="G46" s="138"/>
      <c r="H46" s="138"/>
      <c r="I46" s="138"/>
      <c r="J46" s="138"/>
      <c r="K46" s="139"/>
    </row>
    <row r="47" spans="1:13">
      <c r="A47" s="135"/>
      <c r="B47" s="135"/>
      <c r="C47" s="136"/>
      <c r="D47" s="78"/>
      <c r="E47" s="137"/>
      <c r="F47" s="137"/>
      <c r="G47" s="138"/>
      <c r="H47" s="138"/>
      <c r="I47" s="138"/>
      <c r="J47" s="138"/>
      <c r="K47" s="139"/>
    </row>
    <row r="48" spans="1:13">
      <c r="A48" s="135"/>
      <c r="B48" s="135"/>
      <c r="C48" s="136"/>
      <c r="D48" s="78"/>
      <c r="E48" s="137"/>
      <c r="F48" s="137"/>
      <c r="G48" s="138"/>
      <c r="H48" s="138"/>
      <c r="I48" s="138"/>
      <c r="J48" s="138"/>
      <c r="K48" s="139"/>
    </row>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sheetData>
  <mergeCells count="40">
    <mergeCell ref="A47:C47"/>
    <mergeCell ref="E47:F47"/>
    <mergeCell ref="G47:K47"/>
    <mergeCell ref="A48:C48"/>
    <mergeCell ref="E48:F48"/>
    <mergeCell ref="G48:K48"/>
    <mergeCell ref="A45:C45"/>
    <mergeCell ref="E45:F45"/>
    <mergeCell ref="G45:K45"/>
    <mergeCell ref="A46:C46"/>
    <mergeCell ref="E46:F46"/>
    <mergeCell ref="G46:K46"/>
    <mergeCell ref="A43:C43"/>
    <mergeCell ref="E43:F43"/>
    <mergeCell ref="A44:C44"/>
    <mergeCell ref="E44:F44"/>
    <mergeCell ref="G44:K44"/>
    <mergeCell ref="G43:L43"/>
    <mergeCell ref="A41:C41"/>
    <mergeCell ref="E41:F41"/>
    <mergeCell ref="G41:K41"/>
    <mergeCell ref="A42:C42"/>
    <mergeCell ref="E42:F42"/>
    <mergeCell ref="G42:K42"/>
    <mergeCell ref="A39:C39"/>
    <mergeCell ref="E39:F39"/>
    <mergeCell ref="G39:K39"/>
    <mergeCell ref="A40:C40"/>
    <mergeCell ref="E40:F40"/>
    <mergeCell ref="G40:K40"/>
    <mergeCell ref="A3:D3"/>
    <mergeCell ref="I6:K6"/>
    <mergeCell ref="A27:D27"/>
    <mergeCell ref="A37:C37"/>
    <mergeCell ref="A38:C38"/>
    <mergeCell ref="E38:F38"/>
    <mergeCell ref="E37:F37"/>
    <mergeCell ref="G37:K37"/>
    <mergeCell ref="G38:K38"/>
    <mergeCell ref="F3:H3"/>
  </mergeCells>
  <printOptions horizontalCentered="1" verticalCentered="1"/>
  <pageMargins left="0.25" right="0.25" top="0.5" bottom="0.5" header="0.3" footer="0.3"/>
  <pageSetup scale="59" orientation="landscape" r:id="rId1"/>
  <headerFooter>
    <oddFooter>&amp;L&amp;1#&amp;"Calibri"&amp;11&amp;K000000Classification: Protected A</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0000000}">
          <x14:formula1>
            <xm:f>List!$A$38</xm:f>
          </x14:formula1>
          <xm:sqref>E38:F48</xm:sqref>
        </x14:dataValidation>
        <x14:dataValidation type="list" allowBlank="1" showInputMessage="1" showErrorMessage="1" xr:uid="{00000000-0002-0000-0300-000001000000}">
          <x14:formula1>
            <xm:f>List!$A$11:$A$20</xm:f>
          </x14:formula1>
          <xm:sqref>D38:D48</xm:sqref>
        </x14:dataValidation>
        <x14:dataValidation type="list" allowBlank="1" showInputMessage="1" showErrorMessage="1" xr:uid="{00000000-0002-0000-0300-000002000000}">
          <x14:formula1>
            <xm:f>List!$A$44:$A$46</xm:f>
          </x14:formula1>
          <xm:sqref>A38:A48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BD115"/>
  <sheetViews>
    <sheetView zoomScale="85" zoomScaleNormal="85" zoomScaleSheetLayoutView="100" workbookViewId="0">
      <pane xSplit="5" ySplit="7" topLeftCell="F8" activePane="bottomRight" state="frozen"/>
      <selection pane="topRight" activeCell="F1" sqref="F1"/>
      <selection pane="bottomLeft" activeCell="A8" sqref="A8"/>
      <selection pane="bottomRight" activeCell="H12" sqref="H12"/>
    </sheetView>
  </sheetViews>
  <sheetFormatPr defaultColWidth="0" defaultRowHeight="15.75" zeroHeight="1"/>
  <cols>
    <col min="1" max="1" width="10.140625" style="17" customWidth="1"/>
    <col min="2" max="2" width="1.5703125" style="17" customWidth="1"/>
    <col min="3" max="3" width="5.5703125" style="17" customWidth="1"/>
    <col min="4" max="4" width="28.85546875" style="17" customWidth="1"/>
    <col min="5" max="5" width="3.5703125" style="28" customWidth="1"/>
    <col min="6" max="9" width="22.42578125" style="17" customWidth="1"/>
    <col min="10" max="10" width="21.5703125" style="17" customWidth="1"/>
    <col min="11" max="11" width="22.42578125" style="17" customWidth="1"/>
    <col min="12" max="12" width="3.42578125" style="17" customWidth="1"/>
    <col min="13" max="13" width="3" style="17" customWidth="1"/>
    <col min="14" max="56" width="0" style="17" hidden="1" customWidth="1"/>
    <col min="57" max="16384" width="9.140625" style="17" hidden="1"/>
  </cols>
  <sheetData>
    <row r="1" spans="1:13" s="61" customFormat="1" ht="35.25" customHeight="1">
      <c r="A1" s="83" t="s">
        <v>86</v>
      </c>
      <c r="B1" s="18"/>
      <c r="C1" s="18"/>
      <c r="D1" s="18"/>
      <c r="E1" s="18"/>
      <c r="F1" s="18"/>
      <c r="G1" s="18"/>
      <c r="H1" s="18"/>
      <c r="I1" s="18"/>
      <c r="J1" s="60"/>
      <c r="K1" s="60"/>
      <c r="L1" s="60"/>
      <c r="M1" s="60"/>
    </row>
    <row r="2" spans="1:13">
      <c r="A2" s="31"/>
      <c r="B2" s="31"/>
      <c r="C2" s="31"/>
      <c r="D2" s="19"/>
      <c r="E2" s="19"/>
      <c r="F2" s="30"/>
      <c r="G2" s="30"/>
      <c r="H2" s="30"/>
      <c r="I2" s="30"/>
      <c r="J2" s="30"/>
      <c r="K2" s="30"/>
      <c r="L2" s="30"/>
      <c r="M2" s="30"/>
    </row>
    <row r="3" spans="1:13">
      <c r="A3" s="125" t="s">
        <v>7</v>
      </c>
      <c r="B3" s="125"/>
      <c r="C3" s="125"/>
      <c r="D3" s="125"/>
      <c r="E3" s="84"/>
      <c r="F3" s="124" t="str">
        <f>Instructions!B1</f>
        <v>North Peace Housing Foundation</v>
      </c>
      <c r="G3" s="124"/>
      <c r="H3" s="124"/>
      <c r="I3" s="75" t="s">
        <v>48</v>
      </c>
      <c r="J3" s="30"/>
      <c r="K3" s="30"/>
      <c r="L3" s="30"/>
      <c r="M3" s="30"/>
    </row>
    <row r="4" spans="1:13">
      <c r="A4" s="30"/>
      <c r="B4" s="30"/>
      <c r="C4" s="30"/>
      <c r="F4" s="30"/>
      <c r="G4" s="30"/>
      <c r="H4" s="30"/>
      <c r="I4" s="30"/>
      <c r="J4" s="30"/>
      <c r="K4" s="30"/>
      <c r="L4" s="30"/>
      <c r="M4" s="30"/>
    </row>
    <row r="5" spans="1:13" ht="16.5" thickBot="1">
      <c r="A5" s="30"/>
      <c r="B5" s="30"/>
      <c r="C5" s="30"/>
      <c r="D5" s="30"/>
      <c r="E5" s="19"/>
      <c r="F5" s="30"/>
      <c r="G5" s="30"/>
      <c r="H5" s="30"/>
      <c r="I5" s="30"/>
      <c r="J5" s="30"/>
      <c r="K5" s="30"/>
      <c r="L5" s="30"/>
      <c r="M5" s="30"/>
    </row>
    <row r="6" spans="1:13" ht="21" customHeight="1" thickBot="1">
      <c r="E6" s="34"/>
      <c r="H6" s="82" t="s">
        <v>74</v>
      </c>
      <c r="I6" s="126" t="s">
        <v>50</v>
      </c>
      <c r="J6" s="126"/>
      <c r="K6" s="126"/>
      <c r="L6" s="6"/>
      <c r="M6" s="6"/>
    </row>
    <row r="7" spans="1:13" ht="21" customHeight="1" thickBot="1">
      <c r="A7" s="6" t="s">
        <v>9</v>
      </c>
      <c r="B7" s="6"/>
      <c r="C7" s="6"/>
      <c r="D7" s="6"/>
      <c r="F7" s="80" t="s">
        <v>10</v>
      </c>
      <c r="G7" s="80" t="s">
        <v>11</v>
      </c>
      <c r="H7" s="81">
        <v>2022</v>
      </c>
      <c r="I7" s="81">
        <v>2023</v>
      </c>
      <c r="J7" s="81">
        <v>2024</v>
      </c>
      <c r="K7" s="81">
        <v>2025</v>
      </c>
      <c r="L7" s="35"/>
      <c r="M7" s="35"/>
    </row>
    <row r="8" spans="1:13" ht="21" customHeight="1">
      <c r="A8" s="28">
        <v>400000</v>
      </c>
      <c r="C8" s="6" t="s">
        <v>16</v>
      </c>
      <c r="F8" s="40">
        <v>617335</v>
      </c>
      <c r="G8" s="40">
        <v>634200</v>
      </c>
      <c r="H8" s="40">
        <v>638000</v>
      </c>
      <c r="I8" s="40">
        <v>660000</v>
      </c>
      <c r="J8" s="40">
        <v>660000</v>
      </c>
      <c r="K8" s="40">
        <v>660000</v>
      </c>
      <c r="L8" s="36"/>
      <c r="M8" s="36"/>
    </row>
    <row r="9" spans="1:13" ht="21" customHeight="1">
      <c r="A9" s="28">
        <v>410000</v>
      </c>
      <c r="C9" s="6" t="s">
        <v>17</v>
      </c>
      <c r="E9" s="17"/>
      <c r="F9" s="40">
        <v>52172.92</v>
      </c>
      <c r="G9" s="40">
        <v>28800</v>
      </c>
      <c r="H9" s="40">
        <v>32000</v>
      </c>
      <c r="I9" s="40">
        <v>35000</v>
      </c>
      <c r="J9" s="40">
        <v>35000</v>
      </c>
      <c r="K9" s="40">
        <v>35000</v>
      </c>
      <c r="L9" s="36"/>
      <c r="M9" s="36"/>
    </row>
    <row r="10" spans="1:13" ht="21" customHeight="1">
      <c r="A10" s="28">
        <v>420000</v>
      </c>
      <c r="C10" s="6" t="s">
        <v>18</v>
      </c>
      <c r="E10" s="17"/>
      <c r="F10" s="40"/>
      <c r="G10" s="40"/>
      <c r="H10" s="40"/>
      <c r="I10" s="40"/>
      <c r="J10" s="40"/>
      <c r="K10" s="40"/>
      <c r="L10" s="36"/>
      <c r="M10" s="36"/>
    </row>
    <row r="11" spans="1:13" ht="21" customHeight="1" thickBot="1">
      <c r="C11" s="6" t="s">
        <v>19</v>
      </c>
      <c r="E11" s="17"/>
      <c r="F11" s="44">
        <f>13320-4098.5</f>
        <v>9221.5</v>
      </c>
      <c r="G11" s="44">
        <v>12600</v>
      </c>
      <c r="H11" s="44">
        <v>12200</v>
      </c>
      <c r="I11" s="44">
        <v>12200</v>
      </c>
      <c r="J11" s="44">
        <v>12200</v>
      </c>
      <c r="K11" s="44">
        <v>12200</v>
      </c>
      <c r="L11" s="36"/>
      <c r="M11" s="36"/>
    </row>
    <row r="12" spans="1:13" ht="21" customHeight="1" thickBot="1">
      <c r="A12" s="6"/>
      <c r="B12" s="6" t="s">
        <v>22</v>
      </c>
      <c r="C12" s="6"/>
      <c r="D12" s="6"/>
      <c r="E12" s="17"/>
      <c r="F12" s="45">
        <f>SUM(F8:F11)</f>
        <v>678729.42</v>
      </c>
      <c r="G12" s="45">
        <f t="shared" ref="G12" si="0">SUM(G8:G11)</f>
        <v>675600</v>
      </c>
      <c r="H12" s="45">
        <f>SUM(H8:H11)</f>
        <v>682200</v>
      </c>
      <c r="I12" s="45">
        <f>SUM(I8:I11)</f>
        <v>707200</v>
      </c>
      <c r="J12" s="45">
        <f>SUM(J8:J11)</f>
        <v>707200</v>
      </c>
      <c r="K12" s="45">
        <f>SUM(K8:K11)</f>
        <v>707200</v>
      </c>
      <c r="L12" s="38"/>
      <c r="M12" s="38"/>
    </row>
    <row r="13" spans="1:13" ht="21" customHeight="1">
      <c r="A13" s="6"/>
      <c r="B13" s="6"/>
      <c r="C13" s="6"/>
      <c r="D13" s="6"/>
      <c r="E13" s="17"/>
      <c r="F13" s="43"/>
      <c r="G13" s="43"/>
      <c r="H13" s="43"/>
      <c r="I13" s="43"/>
      <c r="J13" s="43"/>
      <c r="K13" s="43"/>
      <c r="L13" s="36"/>
      <c r="M13" s="36"/>
    </row>
    <row r="14" spans="1:13" ht="21" customHeight="1">
      <c r="A14" s="6" t="s">
        <v>23</v>
      </c>
      <c r="B14" s="6"/>
      <c r="C14" s="6"/>
      <c r="D14" s="6"/>
      <c r="E14" s="17"/>
      <c r="F14" s="43"/>
      <c r="G14" s="43"/>
      <c r="H14" s="43"/>
      <c r="I14" s="43"/>
      <c r="J14" s="43"/>
      <c r="K14" s="43"/>
      <c r="L14" s="36"/>
      <c r="M14" s="36"/>
    </row>
    <row r="15" spans="1:13" ht="21" customHeight="1">
      <c r="A15" s="28">
        <v>500000</v>
      </c>
      <c r="C15" s="6" t="s">
        <v>24</v>
      </c>
      <c r="E15" s="17"/>
      <c r="F15" s="49">
        <v>65331.01</v>
      </c>
      <c r="G15" s="49">
        <v>66300</v>
      </c>
      <c r="H15" s="49">
        <v>65940</v>
      </c>
      <c r="I15" s="49">
        <v>67000</v>
      </c>
      <c r="J15" s="49">
        <v>68000</v>
      </c>
      <c r="K15" s="49">
        <v>69000</v>
      </c>
      <c r="L15" s="36"/>
      <c r="M15" s="36"/>
    </row>
    <row r="16" spans="1:13" ht="21" customHeight="1">
      <c r="A16" s="28">
        <v>510000</v>
      </c>
      <c r="C16" s="6" t="s">
        <v>25</v>
      </c>
      <c r="E16" s="17"/>
      <c r="F16" s="40">
        <v>115647.54</v>
      </c>
      <c r="G16" s="40">
        <v>105000</v>
      </c>
      <c r="H16" s="40">
        <f>ROUND(52000/5*12,-2)</f>
        <v>124800</v>
      </c>
      <c r="I16" s="40">
        <f>ROUND(H16*1.02,-2)</f>
        <v>127300</v>
      </c>
      <c r="J16" s="40">
        <f t="shared" ref="J16:K16" si="1">ROUND(I16*1.02,-2)</f>
        <v>129800</v>
      </c>
      <c r="K16" s="40">
        <f t="shared" si="1"/>
        <v>132400</v>
      </c>
      <c r="L16" s="36"/>
      <c r="M16" s="36"/>
    </row>
    <row r="17" spans="1:13" ht="21" customHeight="1">
      <c r="A17" s="28">
        <v>520000</v>
      </c>
      <c r="C17" s="6" t="s">
        <v>26</v>
      </c>
      <c r="E17" s="17"/>
      <c r="F17" s="40">
        <v>31081.11</v>
      </c>
      <c r="G17" s="40">
        <v>29100</v>
      </c>
      <c r="H17" s="40">
        <f>32900+7500</f>
        <v>40400</v>
      </c>
      <c r="I17" s="40">
        <v>27000</v>
      </c>
      <c r="J17" s="40">
        <v>27800</v>
      </c>
      <c r="K17" s="40">
        <v>28700</v>
      </c>
      <c r="L17" s="36"/>
      <c r="M17" s="36"/>
    </row>
    <row r="18" spans="1:13" ht="21" customHeight="1">
      <c r="A18" s="28">
        <v>530000</v>
      </c>
      <c r="C18" s="6" t="s">
        <v>28</v>
      </c>
      <c r="E18" s="17"/>
      <c r="F18" s="40">
        <v>78089.17</v>
      </c>
      <c r="G18" s="40">
        <v>143100</v>
      </c>
      <c r="H18" s="40">
        <v>124900</v>
      </c>
      <c r="I18" s="40">
        <v>95000</v>
      </c>
      <c r="J18" s="40">
        <v>95000</v>
      </c>
      <c r="K18" s="40">
        <v>95000</v>
      </c>
      <c r="L18" s="36"/>
      <c r="M18" s="36"/>
    </row>
    <row r="19" spans="1:13" ht="21" customHeight="1">
      <c r="A19" s="28">
        <v>540000</v>
      </c>
      <c r="C19" s="6" t="s">
        <v>29</v>
      </c>
      <c r="E19" s="17"/>
      <c r="F19" s="40"/>
      <c r="G19" s="40"/>
      <c r="H19" s="40"/>
      <c r="I19" s="40"/>
      <c r="J19" s="40"/>
      <c r="K19" s="40"/>
      <c r="L19" s="36"/>
      <c r="M19" s="36"/>
    </row>
    <row r="20" spans="1:13" ht="21" customHeight="1">
      <c r="A20" s="28">
        <v>550000</v>
      </c>
      <c r="C20" s="6" t="s">
        <v>30</v>
      </c>
      <c r="E20" s="17"/>
      <c r="F20" s="40">
        <v>74783.81</v>
      </c>
      <c r="G20" s="40">
        <v>80700</v>
      </c>
      <c r="H20" s="40">
        <v>62900</v>
      </c>
      <c r="I20" s="40">
        <f>ROUND(H20*1.07,-2)</f>
        <v>67300</v>
      </c>
      <c r="J20" s="40">
        <f>ROUND(I20*1.07,-2)</f>
        <v>72000</v>
      </c>
      <c r="K20" s="40">
        <f>ROUND(J20*1.07,-2)</f>
        <v>77000</v>
      </c>
      <c r="L20" s="36"/>
      <c r="M20" s="36"/>
    </row>
    <row r="21" spans="1:13" ht="21" customHeight="1" thickBot="1">
      <c r="A21" s="28">
        <v>560000</v>
      </c>
      <c r="C21" s="6" t="s">
        <v>31</v>
      </c>
      <c r="E21" s="17"/>
      <c r="F21" s="44">
        <v>113153.91</v>
      </c>
      <c r="G21" s="44">
        <f>123650-84500</f>
        <v>39150</v>
      </c>
      <c r="H21" s="44">
        <v>26000</v>
      </c>
      <c r="I21" s="44">
        <f>ROUND(H21*1.02,-2)</f>
        <v>26500</v>
      </c>
      <c r="J21" s="44">
        <f>ROUND(I21*1.02,-2)</f>
        <v>27000</v>
      </c>
      <c r="K21" s="44">
        <f>ROUND(J21*1.02,-2)</f>
        <v>27500</v>
      </c>
      <c r="L21" s="36"/>
      <c r="M21" s="36"/>
    </row>
    <row r="22" spans="1:13" ht="21" customHeight="1" thickBot="1">
      <c r="A22" s="6"/>
      <c r="B22" s="6" t="s">
        <v>33</v>
      </c>
      <c r="C22" s="6"/>
      <c r="D22" s="6"/>
      <c r="E22" s="17"/>
      <c r="F22" s="45">
        <f t="shared" ref="F22:K22" si="2">SUM(F15:F21)</f>
        <v>478086.54999999993</v>
      </c>
      <c r="G22" s="45">
        <f t="shared" si="2"/>
        <v>463350</v>
      </c>
      <c r="H22" s="45">
        <f t="shared" si="2"/>
        <v>444940</v>
      </c>
      <c r="I22" s="45">
        <f t="shared" si="2"/>
        <v>410100</v>
      </c>
      <c r="J22" s="45">
        <f t="shared" si="2"/>
        <v>419600</v>
      </c>
      <c r="K22" s="45">
        <f t="shared" si="2"/>
        <v>429600</v>
      </c>
      <c r="L22" s="38"/>
      <c r="M22" s="38"/>
    </row>
    <row r="23" spans="1:13" ht="21" customHeight="1" thickBot="1">
      <c r="F23" s="43"/>
      <c r="G23" s="43"/>
      <c r="H23" s="43"/>
      <c r="I23" s="43"/>
      <c r="J23" s="43"/>
      <c r="K23" s="43"/>
    </row>
    <row r="24" spans="1:13" ht="21" customHeight="1" thickBot="1">
      <c r="A24" s="140" t="s">
        <v>87</v>
      </c>
      <c r="B24" s="140"/>
      <c r="C24" s="140"/>
      <c r="D24" s="140"/>
      <c r="F24" s="45">
        <f t="shared" ref="F24:K24" si="3">F12-F22</f>
        <v>200642.87000000011</v>
      </c>
      <c r="G24" s="45">
        <f t="shared" si="3"/>
        <v>212250</v>
      </c>
      <c r="H24" s="45">
        <f t="shared" si="3"/>
        <v>237260</v>
      </c>
      <c r="I24" s="45">
        <f t="shared" si="3"/>
        <v>297100</v>
      </c>
      <c r="J24" s="45">
        <f t="shared" si="3"/>
        <v>287600</v>
      </c>
      <c r="K24" s="45">
        <f t="shared" si="3"/>
        <v>277600</v>
      </c>
      <c r="L24" s="38"/>
      <c r="M24" s="38"/>
    </row>
    <row r="25" spans="1:13" ht="21" customHeight="1">
      <c r="A25" s="73"/>
      <c r="B25" s="73"/>
      <c r="C25" s="73"/>
      <c r="D25" s="73"/>
      <c r="E25" s="17"/>
      <c r="F25" s="43"/>
      <c r="G25" s="43"/>
      <c r="H25" s="43"/>
      <c r="I25" s="43"/>
      <c r="J25" s="43"/>
      <c r="K25" s="43"/>
    </row>
    <row r="26" spans="1:13" ht="21" customHeight="1">
      <c r="A26" s="6" t="s">
        <v>35</v>
      </c>
      <c r="B26" s="6"/>
      <c r="D26" s="30"/>
      <c r="E26" s="17"/>
      <c r="F26" s="43"/>
      <c r="G26" s="43"/>
      <c r="H26" s="43"/>
      <c r="I26" s="43"/>
      <c r="J26" s="43"/>
      <c r="K26" s="43"/>
    </row>
    <row r="27" spans="1:13" ht="21" customHeight="1">
      <c r="A27" s="28">
        <v>590000</v>
      </c>
      <c r="C27" s="6" t="s">
        <v>36</v>
      </c>
      <c r="D27" s="30"/>
      <c r="E27" s="17"/>
      <c r="F27" s="49">
        <v>78053.63</v>
      </c>
      <c r="G27" s="49">
        <v>84500</v>
      </c>
      <c r="H27" s="49">
        <v>93100</v>
      </c>
      <c r="I27" s="49">
        <v>91500</v>
      </c>
      <c r="J27" s="49">
        <v>88300</v>
      </c>
      <c r="K27" s="49">
        <v>85000</v>
      </c>
      <c r="L27" s="36"/>
      <c r="M27" s="36"/>
    </row>
    <row r="28" spans="1:13" ht="21" customHeight="1">
      <c r="A28" s="28">
        <v>591000</v>
      </c>
      <c r="C28" s="6" t="s">
        <v>37</v>
      </c>
      <c r="D28" s="30"/>
      <c r="F28" s="40"/>
      <c r="G28" s="40"/>
      <c r="H28" s="40"/>
      <c r="I28" s="40"/>
      <c r="J28" s="40"/>
      <c r="K28" s="40"/>
      <c r="L28" s="36"/>
      <c r="M28" s="36"/>
    </row>
    <row r="29" spans="1:13" ht="21" customHeight="1">
      <c r="A29" s="28">
        <v>592000</v>
      </c>
      <c r="C29" s="6" t="s">
        <v>38</v>
      </c>
      <c r="F29" s="40">
        <v>304706.02</v>
      </c>
      <c r="G29" s="40">
        <v>304706</v>
      </c>
      <c r="H29" s="40">
        <v>304706</v>
      </c>
      <c r="I29" s="40">
        <v>304706</v>
      </c>
      <c r="J29" s="40">
        <v>304706</v>
      </c>
      <c r="K29" s="40">
        <v>304706</v>
      </c>
      <c r="L29" s="36"/>
      <c r="M29" s="36"/>
    </row>
    <row r="30" spans="1:13" ht="21" customHeight="1" thickBot="1">
      <c r="F30" s="43"/>
      <c r="G30" s="43"/>
      <c r="H30" s="43"/>
      <c r="I30" s="43"/>
      <c r="J30" s="43"/>
      <c r="K30" s="43"/>
    </row>
    <row r="31" spans="1:13" ht="21" customHeight="1" thickBot="1">
      <c r="A31" s="6" t="s">
        <v>39</v>
      </c>
      <c r="E31" s="17"/>
      <c r="F31" s="53">
        <f t="shared" ref="F31:K31" si="4">F24-SUM(F27:F29)</f>
        <v>-182116.77999999991</v>
      </c>
      <c r="G31" s="53">
        <f t="shared" si="4"/>
        <v>-176956</v>
      </c>
      <c r="H31" s="53">
        <f t="shared" si="4"/>
        <v>-160546</v>
      </c>
      <c r="I31" s="53">
        <f t="shared" si="4"/>
        <v>-99106</v>
      </c>
      <c r="J31" s="53">
        <f t="shared" si="4"/>
        <v>-105406</v>
      </c>
      <c r="K31" s="53">
        <f t="shared" si="4"/>
        <v>-112106</v>
      </c>
      <c r="L31" s="38"/>
      <c r="M31" s="38"/>
    </row>
    <row r="32" spans="1:13" ht="12.75" customHeight="1"/>
    <row r="33" spans="1:12" ht="21" customHeight="1">
      <c r="A33" s="10" t="s">
        <v>88</v>
      </c>
      <c r="B33" s="56"/>
      <c r="C33" s="56"/>
      <c r="D33" s="11"/>
      <c r="E33" s="9"/>
      <c r="F33" s="9"/>
      <c r="G33" s="9"/>
      <c r="H33" s="9"/>
      <c r="I33" s="9"/>
      <c r="J33" s="9"/>
    </row>
    <row r="34" spans="1:12" ht="21" customHeight="1" thickBot="1">
      <c r="A34" s="127" t="s">
        <v>41</v>
      </c>
      <c r="B34" s="127"/>
      <c r="C34" s="127"/>
      <c r="D34" s="77" t="s">
        <v>42</v>
      </c>
      <c r="E34" s="141" t="s">
        <v>43</v>
      </c>
      <c r="F34" s="142"/>
      <c r="G34" s="132" t="s">
        <v>44</v>
      </c>
      <c r="H34" s="132"/>
      <c r="I34" s="132"/>
      <c r="J34" s="132"/>
      <c r="K34" s="132"/>
    </row>
    <row r="35" spans="1:12" ht="21" customHeight="1">
      <c r="A35" s="128"/>
      <c r="B35" s="128"/>
      <c r="C35" s="129"/>
      <c r="D35" s="78" t="s">
        <v>37</v>
      </c>
      <c r="E35" s="137" t="s">
        <v>89</v>
      </c>
      <c r="F35" s="137"/>
      <c r="G35" s="143" t="s">
        <v>90</v>
      </c>
      <c r="H35" s="144"/>
      <c r="I35" s="144"/>
      <c r="J35" s="144"/>
      <c r="K35" s="145"/>
    </row>
    <row r="36" spans="1:12" ht="21" customHeight="1">
      <c r="A36" s="135"/>
      <c r="B36" s="135"/>
      <c r="C36" s="136"/>
      <c r="D36" s="78" t="s">
        <v>26</v>
      </c>
      <c r="E36" s="137" t="s">
        <v>89</v>
      </c>
      <c r="F36" s="137"/>
      <c r="G36" s="146" t="s">
        <v>91</v>
      </c>
      <c r="H36" s="147"/>
      <c r="I36" s="147"/>
      <c r="J36" s="147"/>
      <c r="K36" s="148"/>
    </row>
    <row r="37" spans="1:12" ht="21" customHeight="1" thickBot="1">
      <c r="A37" s="135"/>
      <c r="B37" s="135"/>
      <c r="C37" s="136"/>
      <c r="D37" s="78" t="s">
        <v>31</v>
      </c>
      <c r="E37" s="137" t="s">
        <v>89</v>
      </c>
      <c r="F37" s="137"/>
      <c r="G37" s="146" t="s">
        <v>92</v>
      </c>
      <c r="H37" s="147"/>
      <c r="I37" s="147"/>
      <c r="J37" s="147"/>
      <c r="K37" s="148"/>
    </row>
    <row r="38" spans="1:12" ht="21" customHeight="1" thickBot="1">
      <c r="A38" s="135"/>
      <c r="B38" s="135"/>
      <c r="C38" s="136"/>
      <c r="D38" s="78" t="s">
        <v>93</v>
      </c>
      <c r="E38" s="137" t="s">
        <v>89</v>
      </c>
      <c r="F38" s="137"/>
      <c r="G38" s="149" t="s">
        <v>94</v>
      </c>
      <c r="H38" s="150"/>
      <c r="I38" s="150"/>
      <c r="J38" s="150"/>
      <c r="K38" s="150"/>
      <c r="L38" s="95"/>
    </row>
    <row r="39" spans="1:12" ht="21" customHeight="1" thickBot="1">
      <c r="A39" s="135"/>
      <c r="B39" s="135"/>
      <c r="C39" s="136"/>
      <c r="D39" s="78" t="s">
        <v>25</v>
      </c>
      <c r="E39" s="137" t="s">
        <v>89</v>
      </c>
      <c r="F39" s="137"/>
      <c r="G39" s="149" t="s">
        <v>59</v>
      </c>
      <c r="H39" s="150"/>
      <c r="I39" s="150"/>
      <c r="J39" s="150"/>
      <c r="K39" s="150"/>
      <c r="L39" s="95"/>
    </row>
    <row r="40" spans="1:12" ht="21" customHeight="1">
      <c r="A40" s="135"/>
      <c r="B40" s="135"/>
      <c r="C40" s="136"/>
      <c r="D40" s="78"/>
      <c r="E40" s="137"/>
      <c r="F40" s="137"/>
      <c r="G40" s="151"/>
      <c r="H40" s="152"/>
      <c r="I40" s="152"/>
      <c r="J40" s="152"/>
      <c r="K40" s="152"/>
      <c r="L40" s="95"/>
    </row>
    <row r="41" spans="1:12" ht="21" customHeight="1">
      <c r="A41" s="135"/>
      <c r="B41" s="135"/>
      <c r="C41" s="136"/>
      <c r="D41" s="78"/>
      <c r="E41" s="137"/>
      <c r="F41" s="137"/>
      <c r="G41" s="146"/>
      <c r="H41" s="147"/>
      <c r="I41" s="147"/>
      <c r="J41" s="147"/>
      <c r="K41" s="148"/>
    </row>
    <row r="42" spans="1:12" ht="21" customHeight="1">
      <c r="A42" s="135"/>
      <c r="B42" s="135"/>
      <c r="C42" s="136"/>
      <c r="D42" s="78"/>
      <c r="E42" s="137"/>
      <c r="F42" s="137"/>
      <c r="G42" s="146"/>
      <c r="H42" s="147"/>
      <c r="I42" s="147"/>
      <c r="J42" s="147"/>
      <c r="K42" s="148"/>
    </row>
    <row r="43" spans="1:12" ht="21" customHeight="1">
      <c r="A43" s="135"/>
      <c r="B43" s="135"/>
      <c r="C43" s="136"/>
      <c r="D43" s="78"/>
      <c r="E43" s="137"/>
      <c r="F43" s="137"/>
      <c r="G43" s="146"/>
      <c r="H43" s="147"/>
      <c r="I43" s="147"/>
      <c r="J43" s="147"/>
      <c r="K43" s="148"/>
    </row>
    <row r="44" spans="1:12" ht="21" customHeight="1">
      <c r="A44" s="135"/>
      <c r="B44" s="135"/>
      <c r="C44" s="136"/>
      <c r="D44" s="78"/>
      <c r="E44" s="137"/>
      <c r="F44" s="137"/>
      <c r="G44" s="146"/>
      <c r="H44" s="147"/>
      <c r="I44" s="147"/>
      <c r="J44" s="147"/>
      <c r="K44" s="148"/>
    </row>
    <row r="45" spans="1:12" ht="21" customHeight="1">
      <c r="A45" s="135"/>
      <c r="B45" s="135"/>
      <c r="C45" s="136"/>
      <c r="D45" s="78"/>
      <c r="E45" s="137"/>
      <c r="F45" s="137"/>
      <c r="G45" s="146"/>
      <c r="H45" s="147"/>
      <c r="I45" s="147"/>
      <c r="J45" s="147"/>
      <c r="K45" s="148"/>
    </row>
    <row r="46" spans="1:12"/>
    <row r="47" spans="1:12"/>
    <row r="48" spans="1:12"/>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sheetData>
  <mergeCells count="40">
    <mergeCell ref="A45:C45"/>
    <mergeCell ref="E45:F45"/>
    <mergeCell ref="G45:K45"/>
    <mergeCell ref="A43:C43"/>
    <mergeCell ref="E43:F43"/>
    <mergeCell ref="G43:K43"/>
    <mergeCell ref="A44:C44"/>
    <mergeCell ref="E44:F44"/>
    <mergeCell ref="G44:K44"/>
    <mergeCell ref="A41:C41"/>
    <mergeCell ref="E41:F41"/>
    <mergeCell ref="G41:K41"/>
    <mergeCell ref="A42:C42"/>
    <mergeCell ref="E42:F42"/>
    <mergeCell ref="G42:K42"/>
    <mergeCell ref="A39:C39"/>
    <mergeCell ref="E39:F39"/>
    <mergeCell ref="G39:K39"/>
    <mergeCell ref="A40:C40"/>
    <mergeCell ref="E40:F40"/>
    <mergeCell ref="G40:K40"/>
    <mergeCell ref="A37:C37"/>
    <mergeCell ref="E37:F37"/>
    <mergeCell ref="G37:K37"/>
    <mergeCell ref="A38:C38"/>
    <mergeCell ref="E38:F38"/>
    <mergeCell ref="G38:K38"/>
    <mergeCell ref="A35:C35"/>
    <mergeCell ref="E35:F35"/>
    <mergeCell ref="G35:K35"/>
    <mergeCell ref="A36:C36"/>
    <mergeCell ref="E36:F36"/>
    <mergeCell ref="G36:K36"/>
    <mergeCell ref="A3:D3"/>
    <mergeCell ref="I6:K6"/>
    <mergeCell ref="A24:D24"/>
    <mergeCell ref="A34:C34"/>
    <mergeCell ref="E34:F34"/>
    <mergeCell ref="G34:K34"/>
    <mergeCell ref="F3:H3"/>
  </mergeCells>
  <printOptions horizontalCentered="1" verticalCentered="1"/>
  <pageMargins left="0.25" right="0.25" top="0.75" bottom="0.75" header="0.3" footer="0.3"/>
  <pageSetup scale="56" orientation="landscape" r:id="rId1"/>
  <headerFooter>
    <oddFooter>&amp;L&amp;1#&amp;"Calibri"&amp;11&amp;K000000Classification: Protected A</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0000000}">
          <x14:formula1>
            <xm:f>List!$A$2:$A$9</xm:f>
          </x14:formula1>
          <xm:sqref>D35:D45</xm:sqref>
        </x14:dataValidation>
        <x14:dataValidation type="list" allowBlank="1" showInputMessage="1" showErrorMessage="1" xr:uid="{00000000-0002-0000-0400-000001000000}">
          <x14:formula1>
            <xm:f>List!$A$39</xm:f>
          </x14:formula1>
          <xm:sqref>E35:F45</xm:sqref>
        </x14:dataValidation>
        <x14:dataValidation type="list" allowBlank="1" showInputMessage="1" showErrorMessage="1" xr:uid="{00000000-0002-0000-0400-000002000000}">
          <x14:formula1>
            <xm:f>List!$A$44:$A$46</xm:f>
          </x14:formula1>
          <xm:sqref>A35:A45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D115"/>
  <sheetViews>
    <sheetView view="pageBreakPreview" zoomScaleNormal="85" zoomScaleSheetLayoutView="100" workbookViewId="0">
      <pane xSplit="5" ySplit="7" topLeftCell="F8" activePane="bottomRight" state="frozen"/>
      <selection pane="topRight" activeCell="F1" sqref="F1"/>
      <selection pane="bottomLeft" activeCell="A8" sqref="A8"/>
      <selection pane="bottomRight" activeCell="D37" sqref="D37"/>
    </sheetView>
  </sheetViews>
  <sheetFormatPr defaultColWidth="0" defaultRowHeight="15.75" zeroHeight="1"/>
  <cols>
    <col min="1" max="1" width="10.140625" style="17" customWidth="1"/>
    <col min="2" max="2" width="1.5703125" style="17" customWidth="1"/>
    <col min="3" max="3" width="5.5703125" style="17" customWidth="1"/>
    <col min="4" max="4" width="28.85546875" style="17" customWidth="1"/>
    <col min="5" max="5" width="3.5703125" style="28" customWidth="1"/>
    <col min="6" max="9" width="22.42578125" style="17" customWidth="1"/>
    <col min="10" max="10" width="21.5703125" style="17" customWidth="1"/>
    <col min="11" max="11" width="22.42578125" style="17" customWidth="1"/>
    <col min="12" max="12" width="3.42578125" style="17" customWidth="1"/>
    <col min="13" max="13" width="3" style="17" customWidth="1"/>
    <col min="14" max="56" width="0" style="17" hidden="1" customWidth="1"/>
    <col min="57" max="16384" width="9.140625" style="17" hidden="1"/>
  </cols>
  <sheetData>
    <row r="1" spans="1:13" s="61" customFormat="1" ht="35.25" customHeight="1">
      <c r="A1" s="83" t="s">
        <v>95</v>
      </c>
      <c r="B1" s="18"/>
      <c r="C1" s="18"/>
      <c r="D1" s="18"/>
      <c r="E1" s="18"/>
      <c r="F1" s="18"/>
      <c r="G1" s="18"/>
      <c r="H1" s="18"/>
      <c r="I1" s="18"/>
      <c r="J1" s="60"/>
      <c r="K1" s="60"/>
      <c r="L1" s="60"/>
      <c r="M1" s="60"/>
    </row>
    <row r="2" spans="1:13">
      <c r="A2" s="31"/>
      <c r="B2" s="31"/>
      <c r="C2" s="31"/>
      <c r="D2" s="19"/>
      <c r="E2" s="19"/>
      <c r="F2" s="30"/>
      <c r="G2" s="30"/>
      <c r="H2" s="30"/>
      <c r="I2" s="30"/>
      <c r="J2" s="30"/>
      <c r="K2" s="30"/>
      <c r="L2" s="30"/>
      <c r="M2" s="30"/>
    </row>
    <row r="3" spans="1:13">
      <c r="A3" s="125" t="s">
        <v>7</v>
      </c>
      <c r="B3" s="125"/>
      <c r="C3" s="125"/>
      <c r="D3" s="125"/>
      <c r="E3" s="84"/>
      <c r="F3" s="124" t="str">
        <f>Instructions!B1</f>
        <v>North Peace Housing Foundation</v>
      </c>
      <c r="G3" s="124"/>
      <c r="H3" s="124"/>
      <c r="I3" s="75" t="s">
        <v>48</v>
      </c>
      <c r="J3" s="30"/>
      <c r="K3" s="30"/>
      <c r="L3" s="30"/>
      <c r="M3" s="30"/>
    </row>
    <row r="4" spans="1:13">
      <c r="A4" s="30"/>
      <c r="B4" s="30"/>
      <c r="C4" s="30"/>
      <c r="F4" s="30"/>
      <c r="G4" s="30"/>
      <c r="H4" s="30"/>
      <c r="I4" s="30"/>
      <c r="J4" s="30"/>
      <c r="K4" s="30"/>
      <c r="L4" s="30"/>
      <c r="M4" s="30"/>
    </row>
    <row r="5" spans="1:13" ht="16.5" thickBot="1">
      <c r="A5" s="30"/>
      <c r="B5" s="30"/>
      <c r="C5" s="30"/>
      <c r="D5" s="30"/>
      <c r="E5" s="19"/>
      <c r="F5" s="30"/>
      <c r="G5" s="30"/>
      <c r="H5" s="30"/>
      <c r="I5" s="30"/>
      <c r="J5" s="30"/>
      <c r="K5" s="30"/>
      <c r="L5" s="30"/>
      <c r="M5" s="30"/>
    </row>
    <row r="6" spans="1:13" ht="21" customHeight="1" thickBot="1">
      <c r="E6" s="34"/>
      <c r="H6" s="82" t="s">
        <v>74</v>
      </c>
      <c r="I6" s="126" t="s">
        <v>50</v>
      </c>
      <c r="J6" s="126"/>
      <c r="K6" s="126"/>
      <c r="L6" s="6"/>
      <c r="M6" s="6"/>
    </row>
    <row r="7" spans="1:13" ht="21" customHeight="1" thickBot="1">
      <c r="A7" s="6" t="s">
        <v>9</v>
      </c>
      <c r="B7" s="6"/>
      <c r="C7" s="6"/>
      <c r="D7" s="6"/>
      <c r="F7" s="80" t="s">
        <v>10</v>
      </c>
      <c r="G7" s="80" t="s">
        <v>11</v>
      </c>
      <c r="H7" s="81">
        <v>2022</v>
      </c>
      <c r="I7" s="81">
        <v>2023</v>
      </c>
      <c r="J7" s="81">
        <v>2024</v>
      </c>
      <c r="K7" s="81">
        <v>2025</v>
      </c>
      <c r="L7" s="35"/>
      <c r="M7" s="35"/>
    </row>
    <row r="8" spans="1:13" ht="21" customHeight="1">
      <c r="A8" s="28">
        <v>111</v>
      </c>
      <c r="C8" s="6" t="s">
        <v>96</v>
      </c>
      <c r="F8" s="40"/>
      <c r="G8" s="40"/>
      <c r="H8" s="40"/>
      <c r="I8" s="40"/>
      <c r="J8" s="40"/>
      <c r="K8" s="40"/>
      <c r="L8" s="36"/>
      <c r="M8" s="36"/>
    </row>
    <row r="9" spans="1:13" ht="21" customHeight="1">
      <c r="A9" s="28">
        <v>121</v>
      </c>
      <c r="C9" s="6" t="s">
        <v>97</v>
      </c>
      <c r="E9" s="17"/>
      <c r="F9" s="40"/>
      <c r="G9" s="40"/>
      <c r="H9" s="40"/>
      <c r="I9" s="40"/>
      <c r="J9" s="40"/>
      <c r="K9" s="40"/>
      <c r="L9" s="36"/>
      <c r="M9" s="36"/>
    </row>
    <row r="10" spans="1:13" ht="21" customHeight="1">
      <c r="A10" s="28">
        <v>131</v>
      </c>
      <c r="C10" s="6" t="s">
        <v>98</v>
      </c>
      <c r="E10" s="17"/>
      <c r="F10" s="40"/>
      <c r="G10" s="40"/>
      <c r="H10" s="40"/>
      <c r="I10" s="40"/>
      <c r="J10" s="40"/>
      <c r="K10" s="40"/>
      <c r="L10" s="36"/>
      <c r="M10" s="36"/>
    </row>
    <row r="11" spans="1:13" ht="21" customHeight="1" thickBot="1">
      <c r="A11" s="28">
        <v>141</v>
      </c>
      <c r="C11" s="6" t="s">
        <v>99</v>
      </c>
      <c r="E11" s="17"/>
      <c r="F11" s="44"/>
      <c r="G11" s="44"/>
      <c r="H11" s="44"/>
      <c r="I11" s="44"/>
      <c r="J11" s="44"/>
      <c r="K11" s="44"/>
      <c r="L11" s="36"/>
      <c r="M11" s="36"/>
    </row>
    <row r="12" spans="1:13" ht="21" customHeight="1" thickBot="1">
      <c r="A12" s="6"/>
      <c r="B12" s="6" t="s">
        <v>22</v>
      </c>
      <c r="C12" s="6"/>
      <c r="D12" s="6"/>
      <c r="E12" s="17"/>
      <c r="F12" s="45">
        <f>SUM(F8:F11)</f>
        <v>0</v>
      </c>
      <c r="G12" s="45">
        <f t="shared" ref="G12:K12" si="0">SUM(G8:G11)</f>
        <v>0</v>
      </c>
      <c r="H12" s="45">
        <f t="shared" si="0"/>
        <v>0</v>
      </c>
      <c r="I12" s="45">
        <f t="shared" si="0"/>
        <v>0</v>
      </c>
      <c r="J12" s="45">
        <f t="shared" si="0"/>
        <v>0</v>
      </c>
      <c r="K12" s="45">
        <f t="shared" si="0"/>
        <v>0</v>
      </c>
      <c r="L12" s="38"/>
      <c r="M12" s="38"/>
    </row>
    <row r="13" spans="1:13" ht="21" customHeight="1">
      <c r="A13" s="6"/>
      <c r="B13" s="6"/>
      <c r="C13" s="6"/>
      <c r="D13" s="6"/>
      <c r="E13" s="17"/>
      <c r="F13" s="43"/>
      <c r="G13" s="43"/>
      <c r="H13" s="43"/>
      <c r="I13" s="43"/>
      <c r="J13" s="43"/>
      <c r="K13" s="43"/>
      <c r="L13" s="36"/>
      <c r="M13" s="36"/>
    </row>
    <row r="14" spans="1:13" ht="21" customHeight="1">
      <c r="A14" s="6" t="s">
        <v>23</v>
      </c>
      <c r="B14" s="6"/>
      <c r="C14" s="6"/>
      <c r="D14" s="6"/>
      <c r="E14" s="17"/>
      <c r="F14" s="43"/>
      <c r="G14" s="43"/>
      <c r="H14" s="43"/>
      <c r="I14" s="43"/>
      <c r="J14" s="43"/>
      <c r="K14" s="43"/>
      <c r="L14" s="36"/>
      <c r="M14" s="36"/>
    </row>
    <row r="15" spans="1:13" ht="21" customHeight="1">
      <c r="A15" s="28">
        <v>201</v>
      </c>
      <c r="C15" s="6" t="s">
        <v>24</v>
      </c>
      <c r="E15" s="17"/>
      <c r="F15" s="49"/>
      <c r="G15" s="49"/>
      <c r="H15" s="49"/>
      <c r="I15" s="49"/>
      <c r="J15" s="49"/>
      <c r="K15" s="49"/>
      <c r="L15" s="36"/>
      <c r="M15" s="36"/>
    </row>
    <row r="16" spans="1:13" ht="21" customHeight="1">
      <c r="A16" s="28">
        <v>300</v>
      </c>
      <c r="C16" s="6" t="s">
        <v>25</v>
      </c>
      <c r="E16" s="17"/>
      <c r="F16" s="40"/>
      <c r="G16" s="40"/>
      <c r="H16" s="40"/>
      <c r="I16" s="40"/>
      <c r="J16" s="40"/>
      <c r="K16" s="40"/>
      <c r="L16" s="36"/>
      <c r="M16" s="36"/>
    </row>
    <row r="17" spans="1:13" ht="21" customHeight="1">
      <c r="A17" s="28">
        <v>400</v>
      </c>
      <c r="C17" s="6" t="s">
        <v>26</v>
      </c>
      <c r="E17" s="17"/>
      <c r="F17" s="40"/>
      <c r="G17" s="40"/>
      <c r="H17" s="40"/>
      <c r="I17" s="40"/>
      <c r="J17" s="40"/>
      <c r="K17" s="40"/>
      <c r="L17" s="36"/>
      <c r="M17" s="36"/>
    </row>
    <row r="18" spans="1:13" ht="21" customHeight="1">
      <c r="A18" s="28">
        <v>500</v>
      </c>
      <c r="C18" s="6" t="s">
        <v>28</v>
      </c>
      <c r="E18" s="17"/>
      <c r="F18" s="40"/>
      <c r="G18" s="40"/>
      <c r="H18" s="40"/>
      <c r="I18" s="40"/>
      <c r="J18" s="40"/>
      <c r="K18" s="40"/>
      <c r="L18" s="36"/>
      <c r="M18" s="36"/>
    </row>
    <row r="19" spans="1:13" ht="21" customHeight="1">
      <c r="A19" s="28">
        <v>805</v>
      </c>
      <c r="C19" s="6" t="s">
        <v>30</v>
      </c>
      <c r="E19" s="17"/>
      <c r="F19" s="40"/>
      <c r="G19" s="40"/>
      <c r="H19" s="40"/>
      <c r="I19" s="40"/>
      <c r="J19" s="40"/>
      <c r="K19" s="40"/>
      <c r="L19" s="36"/>
      <c r="M19" s="36"/>
    </row>
    <row r="20" spans="1:13" ht="21" customHeight="1" thickBot="1">
      <c r="A20" s="28">
        <v>800</v>
      </c>
      <c r="C20" s="6" t="s">
        <v>31</v>
      </c>
      <c r="E20" s="17"/>
      <c r="F20" s="44"/>
      <c r="G20" s="44"/>
      <c r="H20" s="44"/>
      <c r="I20" s="44"/>
      <c r="J20" s="44"/>
      <c r="K20" s="44"/>
      <c r="L20" s="36"/>
      <c r="M20" s="36"/>
    </row>
    <row r="21" spans="1:13" ht="21" customHeight="1" thickBot="1">
      <c r="A21" s="19"/>
      <c r="B21" s="6" t="s">
        <v>33</v>
      </c>
      <c r="C21" s="6"/>
      <c r="D21" s="6"/>
      <c r="E21" s="17"/>
      <c r="F21" s="45">
        <f t="shared" ref="F21:K21" si="1">SUM(F15:F20)</f>
        <v>0</v>
      </c>
      <c r="G21" s="45">
        <f t="shared" si="1"/>
        <v>0</v>
      </c>
      <c r="H21" s="45">
        <f t="shared" si="1"/>
        <v>0</v>
      </c>
      <c r="I21" s="45">
        <f t="shared" si="1"/>
        <v>0</v>
      </c>
      <c r="J21" s="45">
        <f t="shared" si="1"/>
        <v>0</v>
      </c>
      <c r="K21" s="45">
        <f t="shared" si="1"/>
        <v>0</v>
      </c>
      <c r="L21" s="38"/>
      <c r="M21" s="38"/>
    </row>
    <row r="22" spans="1:13" ht="21" customHeight="1" thickBot="1">
      <c r="F22" s="43"/>
      <c r="G22" s="43"/>
      <c r="H22" s="43"/>
      <c r="I22" s="43"/>
      <c r="J22" s="43"/>
      <c r="K22" s="43"/>
    </row>
    <row r="23" spans="1:13" ht="21" customHeight="1" thickBot="1">
      <c r="A23" s="153" t="s">
        <v>34</v>
      </c>
      <c r="B23" s="153"/>
      <c r="C23" s="153"/>
      <c r="D23" s="153"/>
      <c r="F23" s="45">
        <f t="shared" ref="F23:K23" si="2">F12-F21</f>
        <v>0</v>
      </c>
      <c r="G23" s="45">
        <f t="shared" si="2"/>
        <v>0</v>
      </c>
      <c r="H23" s="45">
        <f t="shared" si="2"/>
        <v>0</v>
      </c>
      <c r="I23" s="45">
        <f t="shared" si="2"/>
        <v>0</v>
      </c>
      <c r="J23" s="45">
        <f t="shared" si="2"/>
        <v>0</v>
      </c>
      <c r="K23" s="45">
        <f t="shared" si="2"/>
        <v>0</v>
      </c>
      <c r="L23" s="38"/>
      <c r="M23" s="38"/>
    </row>
    <row r="24" spans="1:13" ht="21" customHeight="1">
      <c r="A24" s="73"/>
      <c r="B24" s="73"/>
      <c r="C24" s="73"/>
      <c r="D24" s="73"/>
      <c r="E24" s="17"/>
      <c r="F24" s="43"/>
      <c r="G24" s="43"/>
      <c r="H24" s="43"/>
      <c r="I24" s="43"/>
      <c r="J24" s="43"/>
      <c r="K24" s="43"/>
    </row>
    <row r="25" spans="1:13" ht="21" customHeight="1">
      <c r="C25" s="6"/>
      <c r="E25" s="17"/>
      <c r="F25" s="43"/>
      <c r="G25" s="43"/>
      <c r="H25" s="43"/>
      <c r="I25" s="43"/>
      <c r="J25" s="43"/>
      <c r="K25" s="43"/>
    </row>
    <row r="26" spans="1:13" ht="21" customHeight="1">
      <c r="A26" s="6" t="s">
        <v>35</v>
      </c>
      <c r="B26" s="6"/>
      <c r="D26" s="30"/>
      <c r="E26" s="17"/>
      <c r="F26" s="43"/>
      <c r="G26" s="43"/>
      <c r="H26" s="43"/>
      <c r="I26" s="43"/>
      <c r="J26" s="43"/>
      <c r="K26" s="43"/>
    </row>
    <row r="27" spans="1:13" ht="21" customHeight="1">
      <c r="A27" s="28">
        <v>600</v>
      </c>
      <c r="C27" s="6" t="s">
        <v>100</v>
      </c>
      <c r="D27" s="30"/>
      <c r="F27" s="49"/>
      <c r="G27" s="49"/>
      <c r="H27" s="49"/>
      <c r="I27" s="49"/>
      <c r="J27" s="49"/>
      <c r="K27" s="49"/>
      <c r="L27" s="36"/>
      <c r="M27" s="36"/>
    </row>
    <row r="28" spans="1:13" ht="21" customHeight="1">
      <c r="A28" s="28">
        <v>700</v>
      </c>
      <c r="C28" s="6" t="s">
        <v>38</v>
      </c>
      <c r="F28" s="40"/>
      <c r="G28" s="40"/>
      <c r="H28" s="40"/>
      <c r="I28" s="40"/>
      <c r="J28" s="40"/>
      <c r="K28" s="40"/>
      <c r="L28" s="36"/>
      <c r="M28" s="36"/>
    </row>
    <row r="29" spans="1:13" ht="21" customHeight="1">
      <c r="F29" s="43"/>
      <c r="G29" s="43"/>
      <c r="H29" s="43"/>
      <c r="I29" s="43"/>
      <c r="J29" s="43"/>
      <c r="K29" s="43"/>
    </row>
    <row r="30" spans="1:13" ht="21" customHeight="1" thickBot="1">
      <c r="F30" s="43"/>
      <c r="G30" s="43"/>
      <c r="H30" s="43"/>
      <c r="I30" s="43"/>
      <c r="J30" s="43"/>
      <c r="K30" s="43"/>
    </row>
    <row r="31" spans="1:13" ht="21" customHeight="1" thickBot="1">
      <c r="A31" s="6" t="s">
        <v>39</v>
      </c>
      <c r="E31" s="17"/>
      <c r="F31" s="53">
        <f t="shared" ref="F31:K31" si="3">F23-SUM(F27:F28)</f>
        <v>0</v>
      </c>
      <c r="G31" s="53">
        <f t="shared" si="3"/>
        <v>0</v>
      </c>
      <c r="H31" s="53">
        <f t="shared" si="3"/>
        <v>0</v>
      </c>
      <c r="I31" s="53">
        <f t="shared" si="3"/>
        <v>0</v>
      </c>
      <c r="J31" s="53">
        <f t="shared" si="3"/>
        <v>0</v>
      </c>
      <c r="K31" s="53">
        <f t="shared" si="3"/>
        <v>0</v>
      </c>
      <c r="L31" s="38"/>
      <c r="M31" s="38"/>
    </row>
    <row r="32" spans="1:13" ht="21" customHeight="1"/>
    <row r="33" spans="1:11" ht="21" customHeight="1">
      <c r="A33" s="10" t="s">
        <v>101</v>
      </c>
      <c r="B33" s="56"/>
      <c r="C33" s="56"/>
      <c r="D33" s="11"/>
      <c r="E33" s="9"/>
      <c r="F33" s="9"/>
      <c r="G33" s="9"/>
      <c r="H33" s="9"/>
      <c r="I33" s="9"/>
      <c r="J33" s="9"/>
    </row>
    <row r="34" spans="1:11" ht="21" customHeight="1" thickBot="1">
      <c r="A34" s="127" t="s">
        <v>41</v>
      </c>
      <c r="B34" s="127"/>
      <c r="C34" s="127"/>
      <c r="D34" s="77" t="s">
        <v>42</v>
      </c>
      <c r="E34" s="141" t="s">
        <v>43</v>
      </c>
      <c r="F34" s="142"/>
      <c r="G34" s="132" t="s">
        <v>44</v>
      </c>
      <c r="H34" s="132"/>
      <c r="I34" s="132"/>
      <c r="J34" s="132"/>
      <c r="K34" s="132"/>
    </row>
    <row r="35" spans="1:11" ht="21" customHeight="1">
      <c r="A35" s="128"/>
      <c r="B35" s="128"/>
      <c r="C35" s="129"/>
      <c r="D35" s="78"/>
      <c r="E35" s="137"/>
      <c r="F35" s="137"/>
      <c r="G35" s="143"/>
      <c r="H35" s="144"/>
      <c r="I35" s="144"/>
      <c r="J35" s="144"/>
      <c r="K35" s="145"/>
    </row>
    <row r="36" spans="1:11" ht="21" customHeight="1">
      <c r="A36" s="135"/>
      <c r="B36" s="135"/>
      <c r="C36" s="136"/>
      <c r="D36" s="78"/>
      <c r="E36" s="137"/>
      <c r="F36" s="137"/>
      <c r="G36" s="146"/>
      <c r="H36" s="147"/>
      <c r="I36" s="147"/>
      <c r="J36" s="147"/>
      <c r="K36" s="148"/>
    </row>
    <row r="37" spans="1:11" ht="21" customHeight="1">
      <c r="A37" s="135"/>
      <c r="B37" s="135"/>
      <c r="C37" s="136"/>
      <c r="D37" s="78"/>
      <c r="E37" s="137"/>
      <c r="F37" s="137"/>
      <c r="G37" s="146"/>
      <c r="H37" s="147"/>
      <c r="I37" s="147"/>
      <c r="J37" s="147"/>
      <c r="K37" s="148"/>
    </row>
    <row r="38" spans="1:11" ht="21" customHeight="1">
      <c r="A38" s="135"/>
      <c r="B38" s="135"/>
      <c r="C38" s="136"/>
      <c r="D38" s="78"/>
      <c r="E38" s="137"/>
      <c r="F38" s="137"/>
      <c r="G38" s="146"/>
      <c r="H38" s="147"/>
      <c r="I38" s="147"/>
      <c r="J38" s="147"/>
      <c r="K38" s="148"/>
    </row>
    <row r="39" spans="1:11" ht="21" customHeight="1">
      <c r="A39" s="135"/>
      <c r="B39" s="135"/>
      <c r="C39" s="136"/>
      <c r="D39" s="78"/>
      <c r="E39" s="137"/>
      <c r="F39" s="137"/>
      <c r="G39" s="146"/>
      <c r="H39" s="147"/>
      <c r="I39" s="147"/>
      <c r="J39" s="147"/>
      <c r="K39" s="148"/>
    </row>
    <row r="40" spans="1:11" ht="21" customHeight="1">
      <c r="A40" s="135"/>
      <c r="B40" s="135"/>
      <c r="C40" s="136"/>
      <c r="D40" s="78"/>
      <c r="E40" s="137"/>
      <c r="F40" s="137"/>
      <c r="G40" s="146"/>
      <c r="H40" s="147"/>
      <c r="I40" s="147"/>
      <c r="J40" s="147"/>
      <c r="K40" s="148"/>
    </row>
    <row r="41" spans="1:11" ht="21" customHeight="1">
      <c r="A41" s="135"/>
      <c r="B41" s="135"/>
      <c r="C41" s="136"/>
      <c r="D41" s="78"/>
      <c r="E41" s="137"/>
      <c r="F41" s="137"/>
      <c r="G41" s="146"/>
      <c r="H41" s="147"/>
      <c r="I41" s="147"/>
      <c r="J41" s="147"/>
      <c r="K41" s="148"/>
    </row>
    <row r="42" spans="1:11" ht="21" customHeight="1">
      <c r="A42" s="135"/>
      <c r="B42" s="135"/>
      <c r="C42" s="136"/>
      <c r="D42" s="78"/>
      <c r="E42" s="137"/>
      <c r="F42" s="137"/>
      <c r="G42" s="146"/>
      <c r="H42" s="147"/>
      <c r="I42" s="147"/>
      <c r="J42" s="147"/>
      <c r="K42" s="148"/>
    </row>
    <row r="43" spans="1:11" ht="21" customHeight="1">
      <c r="A43" s="135"/>
      <c r="B43" s="135"/>
      <c r="C43" s="136"/>
      <c r="D43" s="78"/>
      <c r="E43" s="137"/>
      <c r="F43" s="137"/>
      <c r="G43" s="146"/>
      <c r="H43" s="147"/>
      <c r="I43" s="147"/>
      <c r="J43" s="147"/>
      <c r="K43" s="148"/>
    </row>
    <row r="44" spans="1:11" ht="21" customHeight="1">
      <c r="A44" s="135"/>
      <c r="B44" s="135"/>
      <c r="C44" s="136"/>
      <c r="D44" s="78"/>
      <c r="E44" s="137"/>
      <c r="F44" s="137"/>
      <c r="G44" s="146"/>
      <c r="H44" s="147"/>
      <c r="I44" s="147"/>
      <c r="J44" s="147"/>
      <c r="K44" s="148"/>
    </row>
    <row r="45" spans="1:11" ht="21" customHeight="1">
      <c r="A45" s="135"/>
      <c r="B45" s="135"/>
      <c r="C45" s="136"/>
      <c r="D45" s="78"/>
      <c r="E45" s="137"/>
      <c r="F45" s="137"/>
      <c r="G45" s="146"/>
      <c r="H45" s="147"/>
      <c r="I45" s="147"/>
      <c r="J45" s="147"/>
      <c r="K45" s="148"/>
    </row>
    <row r="46" spans="1:11">
      <c r="C46" s="6"/>
    </row>
    <row r="47" spans="1:11"/>
    <row r="48" spans="1:11"/>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sheetData>
  <mergeCells count="40">
    <mergeCell ref="A45:C45"/>
    <mergeCell ref="E45:F45"/>
    <mergeCell ref="G45:K45"/>
    <mergeCell ref="A43:C43"/>
    <mergeCell ref="E43:F43"/>
    <mergeCell ref="G43:K43"/>
    <mergeCell ref="A44:C44"/>
    <mergeCell ref="E44:F44"/>
    <mergeCell ref="G44:K44"/>
    <mergeCell ref="A41:C41"/>
    <mergeCell ref="E41:F41"/>
    <mergeCell ref="G41:K41"/>
    <mergeCell ref="A42:C42"/>
    <mergeCell ref="E42:F42"/>
    <mergeCell ref="G42:K42"/>
    <mergeCell ref="A39:C39"/>
    <mergeCell ref="E39:F39"/>
    <mergeCell ref="G39:K39"/>
    <mergeCell ref="A40:C40"/>
    <mergeCell ref="E40:F40"/>
    <mergeCell ref="G40:K40"/>
    <mergeCell ref="A37:C37"/>
    <mergeCell ref="E37:F37"/>
    <mergeCell ref="G37:K37"/>
    <mergeCell ref="A38:C38"/>
    <mergeCell ref="E38:F38"/>
    <mergeCell ref="G38:K38"/>
    <mergeCell ref="A35:C35"/>
    <mergeCell ref="E35:F35"/>
    <mergeCell ref="G35:K35"/>
    <mergeCell ref="A36:C36"/>
    <mergeCell ref="E36:F36"/>
    <mergeCell ref="G36:K36"/>
    <mergeCell ref="A3:D3"/>
    <mergeCell ref="I6:K6"/>
    <mergeCell ref="A23:D23"/>
    <mergeCell ref="A34:C34"/>
    <mergeCell ref="E34:F34"/>
    <mergeCell ref="G34:K34"/>
    <mergeCell ref="F3:H3"/>
  </mergeCells>
  <printOptions horizontalCentered="1" verticalCentered="1"/>
  <pageMargins left="0.25" right="0.25" top="0.5" bottom="0.5" header="0.3" footer="0.3"/>
  <pageSetup scale="60" orientation="landscape" r:id="rId1"/>
  <headerFooter>
    <oddFooter>&amp;L&amp;1#&amp;"Calibri"&amp;11&amp;K000000Classification: Protected A</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0000000}">
          <x14:formula1>
            <xm:f>List!$A$40</xm:f>
          </x14:formula1>
          <xm:sqref>E35:F45</xm:sqref>
        </x14:dataValidation>
        <x14:dataValidation type="list" allowBlank="1" showInputMessage="1" showErrorMessage="1" xr:uid="{00000000-0002-0000-0500-000001000000}">
          <x14:formula1>
            <xm:f>List!$A$44:$A$46</xm:f>
          </x14:formula1>
          <xm:sqref>A35:A45</xm:sqref>
        </x14:dataValidation>
        <x14:dataValidation type="list" allowBlank="1" showInputMessage="1" showErrorMessage="1" xr:uid="{00000000-0002-0000-0500-000002000000}">
          <x14:formula1>
            <xm:f>List!$A$22:$A$30</xm:f>
          </x14:formula1>
          <xm:sqref>D35:D45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BD115"/>
  <sheetViews>
    <sheetView view="pageBreakPreview" zoomScaleNormal="100" zoomScaleSheetLayoutView="100" workbookViewId="0">
      <pane xSplit="5" ySplit="7" topLeftCell="F8" activePane="bottomRight" state="frozen"/>
      <selection pane="topRight" activeCell="F1" sqref="F1"/>
      <selection pane="bottomLeft" activeCell="A8" sqref="A8"/>
      <selection pane="bottomRight" activeCell="G14" sqref="G14"/>
    </sheetView>
  </sheetViews>
  <sheetFormatPr defaultColWidth="0" defaultRowHeight="15.75" zeroHeight="1"/>
  <cols>
    <col min="1" max="1" width="10.140625" style="17" customWidth="1"/>
    <col min="2" max="2" width="1.5703125" style="17" customWidth="1"/>
    <col min="3" max="3" width="5.5703125" style="17" customWidth="1"/>
    <col min="4" max="4" width="28.85546875" style="17" customWidth="1"/>
    <col min="5" max="5" width="3.5703125" style="28" customWidth="1"/>
    <col min="6" max="9" width="22.42578125" style="17" customWidth="1"/>
    <col min="10" max="10" width="21.5703125" style="17" customWidth="1"/>
    <col min="11" max="11" width="22.42578125" style="17" customWidth="1"/>
    <col min="12" max="12" width="3.42578125" style="17" customWidth="1"/>
    <col min="13" max="13" width="3" style="17" customWidth="1"/>
    <col min="14" max="56" width="0" style="17" hidden="1" customWidth="1"/>
    <col min="57" max="16384" width="9.140625" style="17" hidden="1"/>
  </cols>
  <sheetData>
    <row r="1" spans="1:13" ht="35.25" customHeight="1">
      <c r="A1" s="83" t="s">
        <v>102</v>
      </c>
      <c r="B1" s="6"/>
      <c r="C1" s="6"/>
      <c r="D1" s="6"/>
      <c r="E1" s="6"/>
      <c r="F1" s="6"/>
      <c r="G1" s="6"/>
      <c r="H1" s="6"/>
      <c r="I1" s="6"/>
      <c r="J1" s="29"/>
      <c r="K1" s="29"/>
      <c r="L1" s="29"/>
      <c r="M1" s="29"/>
    </row>
    <row r="2" spans="1:13">
      <c r="A2" s="31"/>
      <c r="B2" s="31"/>
      <c r="C2" s="31"/>
      <c r="D2" s="19"/>
      <c r="E2" s="19"/>
      <c r="F2" s="30"/>
      <c r="G2" s="30"/>
      <c r="H2" s="30"/>
      <c r="I2" s="30"/>
      <c r="J2" s="30"/>
      <c r="K2" s="30"/>
      <c r="L2" s="30"/>
      <c r="M2" s="30"/>
    </row>
    <row r="3" spans="1:13">
      <c r="A3" s="125" t="s">
        <v>7</v>
      </c>
      <c r="B3" s="125"/>
      <c r="C3" s="125"/>
      <c r="D3" s="125"/>
      <c r="E3" s="84"/>
      <c r="F3" s="124" t="str">
        <f>Instructions!B1</f>
        <v>North Peace Housing Foundation</v>
      </c>
      <c r="G3" s="124"/>
      <c r="H3" s="124"/>
      <c r="I3" s="75" t="s">
        <v>48</v>
      </c>
      <c r="J3" s="30"/>
      <c r="K3" s="30"/>
      <c r="L3" s="30"/>
      <c r="M3" s="30"/>
    </row>
    <row r="4" spans="1:13">
      <c r="A4" s="30"/>
      <c r="B4" s="30"/>
      <c r="C4" s="30"/>
      <c r="F4" s="30"/>
      <c r="G4" s="30"/>
      <c r="H4" s="30"/>
      <c r="I4" s="30"/>
      <c r="J4" s="30"/>
      <c r="K4" s="30"/>
      <c r="L4" s="30"/>
      <c r="M4" s="30"/>
    </row>
    <row r="5" spans="1:13" ht="16.5" thickBot="1">
      <c r="A5" s="30"/>
      <c r="B5" s="30"/>
      <c r="C5" s="30"/>
      <c r="D5" s="30"/>
      <c r="E5" s="19"/>
      <c r="F5" s="30"/>
      <c r="G5" s="30"/>
      <c r="H5" s="30"/>
      <c r="I5" s="30"/>
      <c r="J5" s="30"/>
      <c r="K5" s="30"/>
      <c r="L5" s="30"/>
      <c r="M5" s="30"/>
    </row>
    <row r="6" spans="1:13" ht="21" customHeight="1" thickBot="1">
      <c r="E6" s="34"/>
      <c r="H6" s="82" t="s">
        <v>74</v>
      </c>
      <c r="I6" s="126" t="s">
        <v>50</v>
      </c>
      <c r="J6" s="126"/>
      <c r="K6" s="126"/>
      <c r="L6" s="6"/>
      <c r="M6" s="6"/>
    </row>
    <row r="7" spans="1:13" ht="21" customHeight="1" thickBot="1">
      <c r="A7" s="6" t="s">
        <v>9</v>
      </c>
      <c r="B7" s="6"/>
      <c r="C7" s="6"/>
      <c r="D7" s="6"/>
      <c r="F7" s="80" t="s">
        <v>10</v>
      </c>
      <c r="G7" s="80" t="s">
        <v>11</v>
      </c>
      <c r="H7" s="81">
        <v>2022</v>
      </c>
      <c r="I7" s="81">
        <v>2023</v>
      </c>
      <c r="J7" s="81">
        <v>2024</v>
      </c>
      <c r="K7" s="81">
        <v>2025</v>
      </c>
      <c r="L7" s="35"/>
      <c r="M7" s="35"/>
    </row>
    <row r="8" spans="1:13" ht="21" customHeight="1">
      <c r="A8" s="28">
        <v>400000</v>
      </c>
      <c r="C8" s="6" t="s">
        <v>16</v>
      </c>
      <c r="F8" s="21"/>
      <c r="G8" s="21"/>
      <c r="H8" s="21"/>
      <c r="I8" s="21"/>
      <c r="J8" s="21"/>
      <c r="K8" s="21"/>
      <c r="L8" s="22"/>
      <c r="M8" s="36"/>
    </row>
    <row r="9" spans="1:13" ht="21" customHeight="1">
      <c r="A9" s="28">
        <v>410000</v>
      </c>
      <c r="C9" s="6" t="s">
        <v>17</v>
      </c>
      <c r="E9" s="17"/>
      <c r="F9" s="21"/>
      <c r="G9" s="21"/>
      <c r="H9" s="21"/>
      <c r="I9" s="21"/>
      <c r="J9" s="21"/>
      <c r="K9" s="21"/>
      <c r="L9" s="22"/>
      <c r="M9" s="36"/>
    </row>
    <row r="10" spans="1:13" ht="21" customHeight="1">
      <c r="A10" s="28">
        <v>420000</v>
      </c>
      <c r="C10" s="6" t="s">
        <v>18</v>
      </c>
      <c r="E10" s="17"/>
      <c r="F10" s="21"/>
      <c r="G10" s="21"/>
      <c r="H10" s="21"/>
      <c r="I10" s="21"/>
      <c r="J10" s="21"/>
      <c r="K10" s="21"/>
      <c r="L10" s="22"/>
      <c r="M10" s="36"/>
    </row>
    <row r="11" spans="1:13" ht="21" customHeight="1" thickBot="1">
      <c r="A11" s="28"/>
      <c r="C11" s="6" t="s">
        <v>19</v>
      </c>
      <c r="E11" s="17"/>
      <c r="F11" s="23"/>
      <c r="G11" s="23"/>
      <c r="H11" s="23"/>
      <c r="I11" s="23"/>
      <c r="J11" s="23"/>
      <c r="K11" s="23"/>
      <c r="L11" s="22"/>
      <c r="M11" s="36"/>
    </row>
    <row r="12" spans="1:13" ht="21" customHeight="1" thickBot="1">
      <c r="A12" s="19"/>
      <c r="B12" s="6" t="s">
        <v>22</v>
      </c>
      <c r="C12" s="6"/>
      <c r="D12" s="6"/>
      <c r="E12" s="17"/>
      <c r="F12" s="24">
        <f>SUM(F8:F11)</f>
        <v>0</v>
      </c>
      <c r="G12" s="24">
        <f t="shared" ref="G12:K12" si="0">SUM(G8:G11)</f>
        <v>0</v>
      </c>
      <c r="H12" s="24">
        <f t="shared" si="0"/>
        <v>0</v>
      </c>
      <c r="I12" s="24">
        <f t="shared" si="0"/>
        <v>0</v>
      </c>
      <c r="J12" s="24">
        <f t="shared" si="0"/>
        <v>0</v>
      </c>
      <c r="K12" s="24">
        <f t="shared" si="0"/>
        <v>0</v>
      </c>
      <c r="L12" s="25"/>
      <c r="M12" s="38"/>
    </row>
    <row r="13" spans="1:13" ht="21" customHeight="1">
      <c r="A13" s="6"/>
      <c r="B13" s="6"/>
      <c r="C13" s="6"/>
      <c r="D13" s="6"/>
      <c r="E13" s="17"/>
      <c r="F13" s="22"/>
      <c r="G13" s="22"/>
      <c r="H13" s="22"/>
      <c r="I13" s="22"/>
      <c r="J13" s="22"/>
      <c r="K13" s="22"/>
      <c r="L13" s="22"/>
      <c r="M13" s="36"/>
    </row>
    <row r="14" spans="1:13" ht="21" customHeight="1">
      <c r="A14" s="6" t="s">
        <v>23</v>
      </c>
      <c r="B14" s="6"/>
      <c r="C14" s="6"/>
      <c r="D14" s="6"/>
      <c r="E14" s="17"/>
      <c r="F14" s="22"/>
      <c r="G14" s="22"/>
      <c r="H14" s="22"/>
      <c r="I14" s="22"/>
      <c r="J14" s="22"/>
      <c r="K14" s="22"/>
      <c r="L14" s="22"/>
      <c r="M14" s="36"/>
    </row>
    <row r="15" spans="1:13" ht="21" customHeight="1">
      <c r="A15" s="28">
        <v>500000</v>
      </c>
      <c r="C15" s="6" t="s">
        <v>24</v>
      </c>
      <c r="E15" s="17"/>
      <c r="F15" s="26"/>
      <c r="G15" s="26"/>
      <c r="H15" s="26"/>
      <c r="I15" s="26"/>
      <c r="J15" s="26"/>
      <c r="K15" s="26"/>
      <c r="L15" s="22"/>
      <c r="M15" s="36"/>
    </row>
    <row r="16" spans="1:13" ht="21" customHeight="1">
      <c r="A16" s="28">
        <v>510000</v>
      </c>
      <c r="C16" s="6" t="s">
        <v>25</v>
      </c>
      <c r="E16" s="17"/>
      <c r="F16" s="21"/>
      <c r="G16" s="21"/>
      <c r="H16" s="21"/>
      <c r="I16" s="21"/>
      <c r="J16" s="21"/>
      <c r="K16" s="21"/>
      <c r="L16" s="22"/>
      <c r="M16" s="36"/>
    </row>
    <row r="17" spans="1:13" ht="21" customHeight="1">
      <c r="A17" s="28">
        <v>520000</v>
      </c>
      <c r="C17" s="6" t="s">
        <v>26</v>
      </c>
      <c r="E17" s="17"/>
      <c r="F17" s="21"/>
      <c r="G17" s="21"/>
      <c r="H17" s="21"/>
      <c r="I17" s="21"/>
      <c r="J17" s="21"/>
      <c r="K17" s="21"/>
      <c r="L17" s="22"/>
      <c r="M17" s="36"/>
    </row>
    <row r="18" spans="1:13" ht="21" customHeight="1">
      <c r="A18" s="28">
        <v>530000</v>
      </c>
      <c r="C18" s="6" t="s">
        <v>28</v>
      </c>
      <c r="E18" s="17"/>
      <c r="F18" s="21"/>
      <c r="G18" s="21"/>
      <c r="H18" s="21"/>
      <c r="I18" s="21"/>
      <c r="J18" s="21"/>
      <c r="K18" s="21"/>
      <c r="L18" s="22"/>
      <c r="M18" s="36"/>
    </row>
    <row r="19" spans="1:13" ht="21" customHeight="1">
      <c r="A19" s="28">
        <v>540000</v>
      </c>
      <c r="C19" s="6" t="s">
        <v>29</v>
      </c>
      <c r="E19" s="17"/>
      <c r="F19" s="21"/>
      <c r="G19" s="21"/>
      <c r="H19" s="21"/>
      <c r="I19" s="21"/>
      <c r="J19" s="21"/>
      <c r="K19" s="21"/>
      <c r="L19" s="22"/>
      <c r="M19" s="36"/>
    </row>
    <row r="20" spans="1:13" ht="21" customHeight="1">
      <c r="A20" s="28">
        <v>550000</v>
      </c>
      <c r="C20" s="6" t="s">
        <v>30</v>
      </c>
      <c r="E20" s="17"/>
      <c r="F20" s="21"/>
      <c r="G20" s="21"/>
      <c r="H20" s="21"/>
      <c r="I20" s="21"/>
      <c r="J20" s="21"/>
      <c r="K20" s="21"/>
      <c r="L20" s="22"/>
      <c r="M20" s="36"/>
    </row>
    <row r="21" spans="1:13" ht="21" customHeight="1" thickBot="1">
      <c r="A21" s="28">
        <v>560000</v>
      </c>
      <c r="C21" s="6" t="s">
        <v>31</v>
      </c>
      <c r="E21" s="17"/>
      <c r="F21" s="23"/>
      <c r="G21" s="23"/>
      <c r="H21" s="23"/>
      <c r="I21" s="23"/>
      <c r="J21" s="23"/>
      <c r="K21" s="23"/>
      <c r="L21" s="22"/>
      <c r="M21" s="36"/>
    </row>
    <row r="22" spans="1:13" ht="21" customHeight="1" thickBot="1">
      <c r="A22" s="6"/>
      <c r="B22" s="6" t="s">
        <v>33</v>
      </c>
      <c r="C22" s="6"/>
      <c r="D22" s="6"/>
      <c r="E22" s="17"/>
      <c r="F22" s="24">
        <f t="shared" ref="F22:K22" si="1">SUM(F15:F21)</f>
        <v>0</v>
      </c>
      <c r="G22" s="24">
        <f t="shared" si="1"/>
        <v>0</v>
      </c>
      <c r="H22" s="24">
        <f t="shared" si="1"/>
        <v>0</v>
      </c>
      <c r="I22" s="24">
        <f t="shared" si="1"/>
        <v>0</v>
      </c>
      <c r="J22" s="24">
        <f t="shared" si="1"/>
        <v>0</v>
      </c>
      <c r="K22" s="24">
        <f t="shared" si="1"/>
        <v>0</v>
      </c>
      <c r="L22" s="25"/>
      <c r="M22" s="38"/>
    </row>
    <row r="23" spans="1:13" ht="21" customHeight="1" thickBot="1">
      <c r="F23" s="16"/>
      <c r="G23" s="16"/>
      <c r="H23" s="16"/>
      <c r="I23" s="16"/>
      <c r="J23" s="16"/>
      <c r="K23" s="16"/>
      <c r="L23" s="16"/>
    </row>
    <row r="24" spans="1:13" ht="21" customHeight="1" thickBot="1">
      <c r="A24" s="100" t="s">
        <v>34</v>
      </c>
      <c r="B24" s="100"/>
      <c r="C24" s="100"/>
      <c r="D24" s="100"/>
      <c r="F24" s="24">
        <f t="shared" ref="F24:K24" si="2">F12-F22</f>
        <v>0</v>
      </c>
      <c r="G24" s="24">
        <f t="shared" si="2"/>
        <v>0</v>
      </c>
      <c r="H24" s="24">
        <f t="shared" si="2"/>
        <v>0</v>
      </c>
      <c r="I24" s="24">
        <f t="shared" si="2"/>
        <v>0</v>
      </c>
      <c r="J24" s="24">
        <f t="shared" si="2"/>
        <v>0</v>
      </c>
      <c r="K24" s="24">
        <f t="shared" si="2"/>
        <v>0</v>
      </c>
      <c r="L24" s="25"/>
      <c r="M24" s="38"/>
    </row>
    <row r="25" spans="1:13" ht="21" customHeight="1">
      <c r="A25" s="100"/>
      <c r="B25" s="100"/>
      <c r="C25" s="100"/>
      <c r="D25" s="100"/>
      <c r="E25" s="17"/>
      <c r="F25" s="16"/>
      <c r="G25" s="16"/>
      <c r="H25" s="16"/>
      <c r="I25" s="16"/>
      <c r="J25" s="16"/>
      <c r="K25" s="16"/>
      <c r="L25" s="16"/>
    </row>
    <row r="26" spans="1:13" ht="21" customHeight="1">
      <c r="C26" s="6"/>
      <c r="E26" s="17"/>
      <c r="F26" s="16"/>
      <c r="G26" s="16"/>
      <c r="H26" s="16"/>
      <c r="I26" s="16"/>
      <c r="J26" s="16"/>
      <c r="K26" s="16"/>
      <c r="L26" s="16"/>
    </row>
    <row r="27" spans="1:13" ht="21" customHeight="1">
      <c r="A27" s="6" t="s">
        <v>35</v>
      </c>
      <c r="B27" s="6"/>
      <c r="D27" s="30"/>
      <c r="E27" s="17"/>
      <c r="F27" s="16"/>
      <c r="G27" s="16"/>
      <c r="H27" s="16"/>
      <c r="I27" s="16"/>
      <c r="J27" s="16"/>
      <c r="K27" s="16"/>
      <c r="L27" s="16"/>
    </row>
    <row r="28" spans="1:13" ht="21" customHeight="1">
      <c r="A28" s="28">
        <v>590000</v>
      </c>
      <c r="C28" s="6" t="s">
        <v>36</v>
      </c>
      <c r="D28" s="30"/>
      <c r="E28" s="17"/>
      <c r="F28" s="26"/>
      <c r="G28" s="26"/>
      <c r="H28" s="26"/>
      <c r="I28" s="26"/>
      <c r="J28" s="26"/>
      <c r="K28" s="26"/>
      <c r="L28" s="22"/>
      <c r="M28" s="36"/>
    </row>
    <row r="29" spans="1:13" ht="21" customHeight="1">
      <c r="A29" s="28">
        <v>591000</v>
      </c>
      <c r="C29" s="6" t="s">
        <v>37</v>
      </c>
      <c r="D29" s="30"/>
      <c r="F29" s="21"/>
      <c r="G29" s="21"/>
      <c r="H29" s="21"/>
      <c r="I29" s="21"/>
      <c r="J29" s="21"/>
      <c r="K29" s="21"/>
      <c r="L29" s="22"/>
      <c r="M29" s="36"/>
    </row>
    <row r="30" spans="1:13" ht="21" customHeight="1">
      <c r="A30" s="28">
        <v>592000</v>
      </c>
      <c r="C30" s="6" t="s">
        <v>38</v>
      </c>
      <c r="F30" s="21"/>
      <c r="G30" s="21"/>
      <c r="H30" s="21"/>
      <c r="I30" s="21"/>
      <c r="J30" s="21"/>
      <c r="K30" s="21"/>
      <c r="L30" s="22"/>
      <c r="M30" s="36"/>
    </row>
    <row r="31" spans="1:13" ht="21" customHeight="1" thickBot="1">
      <c r="F31" s="16"/>
      <c r="G31" s="16"/>
      <c r="H31" s="16"/>
      <c r="I31" s="16"/>
      <c r="J31" s="16"/>
      <c r="K31" s="16"/>
      <c r="L31" s="16"/>
    </row>
    <row r="32" spans="1:13" ht="21" customHeight="1" thickBot="1">
      <c r="A32" s="6" t="s">
        <v>39</v>
      </c>
      <c r="E32" s="17"/>
      <c r="F32" s="27">
        <f>F24-SUM(F28:F30)</f>
        <v>0</v>
      </c>
      <c r="G32" s="27">
        <f t="shared" ref="G32:K32" si="3">G24-SUM(G28:G30)</f>
        <v>0</v>
      </c>
      <c r="H32" s="27">
        <f t="shared" si="3"/>
        <v>0</v>
      </c>
      <c r="I32" s="27">
        <f t="shared" si="3"/>
        <v>0</v>
      </c>
      <c r="J32" s="27">
        <f t="shared" si="3"/>
        <v>0</v>
      </c>
      <c r="K32" s="27">
        <f t="shared" si="3"/>
        <v>0</v>
      </c>
      <c r="L32" s="25"/>
      <c r="M32" s="38"/>
    </row>
    <row r="33" spans="1:11" ht="21" customHeight="1"/>
    <row r="34" spans="1:11" ht="21" customHeight="1">
      <c r="A34" s="10" t="s">
        <v>103</v>
      </c>
      <c r="B34" s="56"/>
      <c r="C34" s="56"/>
      <c r="D34" s="11"/>
      <c r="E34" s="9"/>
      <c r="F34" s="9"/>
      <c r="G34" s="9"/>
      <c r="H34" s="9"/>
      <c r="I34" s="9"/>
      <c r="J34" s="9"/>
    </row>
    <row r="35" spans="1:11" ht="21" customHeight="1" thickBot="1">
      <c r="A35" s="127" t="s">
        <v>41</v>
      </c>
      <c r="B35" s="127"/>
      <c r="C35" s="127"/>
      <c r="D35" s="77" t="s">
        <v>42</v>
      </c>
      <c r="E35" s="141" t="s">
        <v>43</v>
      </c>
      <c r="F35" s="142"/>
      <c r="G35" s="132" t="s">
        <v>44</v>
      </c>
      <c r="H35" s="132"/>
      <c r="I35" s="132"/>
      <c r="J35" s="132"/>
      <c r="K35" s="132"/>
    </row>
    <row r="36" spans="1:11" ht="21" customHeight="1">
      <c r="A36" s="128"/>
      <c r="B36" s="128"/>
      <c r="C36" s="129"/>
      <c r="D36" s="78"/>
      <c r="E36" s="137"/>
      <c r="F36" s="137"/>
      <c r="G36" s="143"/>
      <c r="H36" s="144"/>
      <c r="I36" s="144"/>
      <c r="J36" s="144"/>
      <c r="K36" s="145"/>
    </row>
    <row r="37" spans="1:11" ht="21" customHeight="1">
      <c r="A37" s="135"/>
      <c r="B37" s="135"/>
      <c r="C37" s="136"/>
      <c r="D37" s="78"/>
      <c r="E37" s="137"/>
      <c r="F37" s="137"/>
      <c r="G37" s="146"/>
      <c r="H37" s="147"/>
      <c r="I37" s="147"/>
      <c r="J37" s="147"/>
      <c r="K37" s="148"/>
    </row>
    <row r="38" spans="1:11" ht="21" customHeight="1">
      <c r="A38" s="135"/>
      <c r="B38" s="135"/>
      <c r="C38" s="136"/>
      <c r="D38" s="78"/>
      <c r="E38" s="137"/>
      <c r="F38" s="137"/>
      <c r="G38" s="146"/>
      <c r="H38" s="147"/>
      <c r="I38" s="147"/>
      <c r="J38" s="147"/>
      <c r="K38" s="148"/>
    </row>
    <row r="39" spans="1:11" ht="21" customHeight="1">
      <c r="A39" s="135"/>
      <c r="B39" s="135"/>
      <c r="C39" s="136"/>
      <c r="D39" s="78"/>
      <c r="E39" s="137"/>
      <c r="F39" s="137"/>
      <c r="G39" s="146"/>
      <c r="H39" s="147"/>
      <c r="I39" s="147"/>
      <c r="J39" s="147"/>
      <c r="K39" s="148"/>
    </row>
    <row r="40" spans="1:11" ht="21" customHeight="1">
      <c r="A40" s="135"/>
      <c r="B40" s="135"/>
      <c r="C40" s="136"/>
      <c r="D40" s="78"/>
      <c r="E40" s="137"/>
      <c r="F40" s="137"/>
      <c r="G40" s="146"/>
      <c r="H40" s="147"/>
      <c r="I40" s="147"/>
      <c r="J40" s="147"/>
      <c r="K40" s="148"/>
    </row>
    <row r="41" spans="1:11" ht="21" customHeight="1">
      <c r="A41" s="135"/>
      <c r="B41" s="135"/>
      <c r="C41" s="136"/>
      <c r="D41" s="78"/>
      <c r="E41" s="137"/>
      <c r="F41" s="137"/>
      <c r="G41" s="146"/>
      <c r="H41" s="147"/>
      <c r="I41" s="147"/>
      <c r="J41" s="147"/>
      <c r="K41" s="148"/>
    </row>
    <row r="42" spans="1:11" ht="21" customHeight="1">
      <c r="A42" s="135"/>
      <c r="B42" s="135"/>
      <c r="C42" s="136"/>
      <c r="D42" s="78"/>
      <c r="E42" s="137"/>
      <c r="F42" s="137"/>
      <c r="G42" s="146"/>
      <c r="H42" s="147"/>
      <c r="I42" s="147"/>
      <c r="J42" s="147"/>
      <c r="K42" s="148"/>
    </row>
    <row r="43" spans="1:11" ht="21" customHeight="1">
      <c r="A43" s="135"/>
      <c r="B43" s="135"/>
      <c r="C43" s="136"/>
      <c r="D43" s="78"/>
      <c r="E43" s="137"/>
      <c r="F43" s="137"/>
      <c r="G43" s="146"/>
      <c r="H43" s="147"/>
      <c r="I43" s="147"/>
      <c r="J43" s="147"/>
      <c r="K43" s="148"/>
    </row>
    <row r="44" spans="1:11" ht="21" customHeight="1">
      <c r="A44" s="135"/>
      <c r="B44" s="135"/>
      <c r="C44" s="136"/>
      <c r="D44" s="78"/>
      <c r="E44" s="137"/>
      <c r="F44" s="137"/>
      <c r="G44" s="146"/>
      <c r="H44" s="147"/>
      <c r="I44" s="147"/>
      <c r="J44" s="147"/>
      <c r="K44" s="148"/>
    </row>
    <row r="45" spans="1:11" ht="21" customHeight="1">
      <c r="A45" s="135"/>
      <c r="B45" s="135"/>
      <c r="C45" s="136"/>
      <c r="D45" s="78"/>
      <c r="E45" s="137"/>
      <c r="F45" s="137"/>
      <c r="G45" s="146"/>
      <c r="H45" s="147"/>
      <c r="I45" s="147"/>
      <c r="J45" s="147"/>
      <c r="K45" s="148"/>
    </row>
    <row r="46" spans="1:11" ht="21" customHeight="1">
      <c r="A46" s="135"/>
      <c r="B46" s="135"/>
      <c r="C46" s="136"/>
      <c r="D46" s="78"/>
      <c r="E46" s="137"/>
      <c r="F46" s="137"/>
      <c r="G46" s="146"/>
      <c r="H46" s="147"/>
      <c r="I46" s="147"/>
      <c r="J46" s="147"/>
      <c r="K46" s="148"/>
    </row>
    <row r="47" spans="1:11"/>
    <row r="48" spans="1:11"/>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sheetData>
  <mergeCells count="40">
    <mergeCell ref="A46:C46"/>
    <mergeCell ref="E46:F46"/>
    <mergeCell ref="G46:K46"/>
    <mergeCell ref="A44:C44"/>
    <mergeCell ref="E44:F44"/>
    <mergeCell ref="G44:K44"/>
    <mergeCell ref="A45:C45"/>
    <mergeCell ref="E45:F45"/>
    <mergeCell ref="G45:K45"/>
    <mergeCell ref="A42:C42"/>
    <mergeCell ref="E42:F42"/>
    <mergeCell ref="G42:K42"/>
    <mergeCell ref="A43:C43"/>
    <mergeCell ref="E43:F43"/>
    <mergeCell ref="G43:K43"/>
    <mergeCell ref="A40:C40"/>
    <mergeCell ref="E40:F40"/>
    <mergeCell ref="G40:K40"/>
    <mergeCell ref="A41:C41"/>
    <mergeCell ref="E41:F41"/>
    <mergeCell ref="G41:K41"/>
    <mergeCell ref="A38:C38"/>
    <mergeCell ref="E38:F38"/>
    <mergeCell ref="G38:K38"/>
    <mergeCell ref="A39:C39"/>
    <mergeCell ref="E39:F39"/>
    <mergeCell ref="G39:K39"/>
    <mergeCell ref="A36:C36"/>
    <mergeCell ref="E36:F36"/>
    <mergeCell ref="G36:K36"/>
    <mergeCell ref="A37:C37"/>
    <mergeCell ref="E37:F37"/>
    <mergeCell ref="G37:K37"/>
    <mergeCell ref="A3:D3"/>
    <mergeCell ref="A24:D25"/>
    <mergeCell ref="I6:K6"/>
    <mergeCell ref="A35:C35"/>
    <mergeCell ref="E35:F35"/>
    <mergeCell ref="G35:K35"/>
    <mergeCell ref="F3:H3"/>
  </mergeCells>
  <printOptions horizontalCentered="1" verticalCentered="1"/>
  <pageMargins left="0.25" right="0.25" top="0.5" bottom="0.5" header="0.3" footer="0.3"/>
  <pageSetup scale="58" orientation="landscape" r:id="rId1"/>
  <headerFooter>
    <oddFooter>&amp;L&amp;1#&amp;"Calibri"&amp;11&amp;K000000Classification: Protected A</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0000000}">
          <x14:formula1>
            <xm:f>List!$A$2:$A$9</xm:f>
          </x14:formula1>
          <xm:sqref>D36:D46</xm:sqref>
        </x14:dataValidation>
        <x14:dataValidation type="list" allowBlank="1" showInputMessage="1" showErrorMessage="1" xr:uid="{00000000-0002-0000-0600-000001000000}">
          <x14:formula1>
            <xm:f>List!$A$44:$A$46</xm:f>
          </x14:formula1>
          <xm:sqref>A36:A46</xm:sqref>
        </x14:dataValidation>
        <x14:dataValidation type="list" allowBlank="1" showInputMessage="1" showErrorMessage="1" xr:uid="{00000000-0002-0000-0600-000002000000}">
          <x14:formula1>
            <xm:f>List!$A$41</xm:f>
          </x14:formula1>
          <xm:sqref>E36:F46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F87"/>
  <sheetViews>
    <sheetView workbookViewId="0">
      <selection activeCell="G23" sqref="G23"/>
    </sheetView>
  </sheetViews>
  <sheetFormatPr defaultRowHeight="15"/>
  <cols>
    <col min="5" max="5" width="65.5703125" bestFit="1" customWidth="1"/>
  </cols>
  <sheetData>
    <row r="1" spans="1:6">
      <c r="A1" s="2" t="s">
        <v>104</v>
      </c>
      <c r="E1" s="2" t="s">
        <v>105</v>
      </c>
    </row>
    <row r="2" spans="1:6">
      <c r="A2" t="s">
        <v>76</v>
      </c>
      <c r="E2" t="s">
        <v>106</v>
      </c>
      <c r="F2" t="s">
        <v>106</v>
      </c>
    </row>
    <row r="3" spans="1:6">
      <c r="A3" t="s">
        <v>24</v>
      </c>
      <c r="E3" s="3" t="s">
        <v>107</v>
      </c>
      <c r="F3" t="s">
        <v>108</v>
      </c>
    </row>
    <row r="4" spans="1:6">
      <c r="A4" t="s">
        <v>25</v>
      </c>
      <c r="E4" t="s">
        <v>109</v>
      </c>
      <c r="F4" t="s">
        <v>110</v>
      </c>
    </row>
    <row r="5" spans="1:6">
      <c r="A5" t="s">
        <v>26</v>
      </c>
      <c r="E5" s="3" t="s">
        <v>111</v>
      </c>
      <c r="F5" t="s">
        <v>112</v>
      </c>
    </row>
    <row r="6" spans="1:6">
      <c r="A6" t="s">
        <v>28</v>
      </c>
      <c r="E6" s="3" t="s">
        <v>113</v>
      </c>
      <c r="F6" t="s">
        <v>114</v>
      </c>
    </row>
    <row r="7" spans="1:6">
      <c r="A7" t="s">
        <v>30</v>
      </c>
      <c r="E7" s="3" t="s">
        <v>115</v>
      </c>
      <c r="F7" t="s">
        <v>116</v>
      </c>
    </row>
    <row r="8" spans="1:6">
      <c r="A8" t="s">
        <v>31</v>
      </c>
      <c r="E8" s="3" t="s">
        <v>117</v>
      </c>
      <c r="F8" t="s">
        <v>118</v>
      </c>
    </row>
    <row r="9" spans="1:6">
      <c r="A9" t="s">
        <v>37</v>
      </c>
      <c r="E9" s="3" t="s">
        <v>119</v>
      </c>
      <c r="F9" t="s">
        <v>120</v>
      </c>
    </row>
    <row r="10" spans="1:6">
      <c r="E10" s="3" t="s">
        <v>121</v>
      </c>
      <c r="F10" t="s">
        <v>122</v>
      </c>
    </row>
    <row r="11" spans="1:6">
      <c r="A11" t="s">
        <v>76</v>
      </c>
      <c r="E11" s="3" t="s">
        <v>123</v>
      </c>
      <c r="F11" t="s">
        <v>124</v>
      </c>
    </row>
    <row r="12" spans="1:6">
      <c r="A12" t="s">
        <v>21</v>
      </c>
      <c r="E12" s="3" t="s">
        <v>125</v>
      </c>
      <c r="F12" t="s">
        <v>126</v>
      </c>
    </row>
    <row r="13" spans="1:6">
      <c r="A13" t="s">
        <v>24</v>
      </c>
      <c r="E13" s="3" t="s">
        <v>127</v>
      </c>
      <c r="F13" t="s">
        <v>128</v>
      </c>
    </row>
    <row r="14" spans="1:6">
      <c r="A14" t="s">
        <v>25</v>
      </c>
      <c r="E14" s="3" t="s">
        <v>129</v>
      </c>
      <c r="F14" t="s">
        <v>130</v>
      </c>
    </row>
    <row r="15" spans="1:6">
      <c r="A15" t="s">
        <v>28</v>
      </c>
      <c r="E15" s="3" t="s">
        <v>131</v>
      </c>
      <c r="F15" t="s">
        <v>132</v>
      </c>
    </row>
    <row r="16" spans="1:6">
      <c r="A16" t="s">
        <v>26</v>
      </c>
      <c r="E16" s="4" t="s">
        <v>133</v>
      </c>
      <c r="F16" t="s">
        <v>134</v>
      </c>
    </row>
    <row r="17" spans="1:6">
      <c r="A17" t="s">
        <v>82</v>
      </c>
      <c r="E17" s="3" t="s">
        <v>135</v>
      </c>
      <c r="F17" t="s">
        <v>136</v>
      </c>
    </row>
    <row r="18" spans="1:6">
      <c r="A18" t="s">
        <v>30</v>
      </c>
      <c r="E18" s="3" t="s">
        <v>137</v>
      </c>
      <c r="F18" t="s">
        <v>138</v>
      </c>
    </row>
    <row r="19" spans="1:6">
      <c r="A19" t="s">
        <v>31</v>
      </c>
      <c r="E19" s="3" t="s">
        <v>139</v>
      </c>
      <c r="F19" t="s">
        <v>140</v>
      </c>
    </row>
    <row r="20" spans="1:6">
      <c r="A20" t="s">
        <v>37</v>
      </c>
      <c r="E20" s="3" t="s">
        <v>141</v>
      </c>
      <c r="F20" t="s">
        <v>142</v>
      </c>
    </row>
    <row r="21" spans="1:6">
      <c r="E21" s="3" t="s">
        <v>143</v>
      </c>
      <c r="F21" t="s">
        <v>144</v>
      </c>
    </row>
    <row r="22" spans="1:6">
      <c r="A22" t="s">
        <v>76</v>
      </c>
      <c r="E22" s="3" t="s">
        <v>145</v>
      </c>
      <c r="F22" t="s">
        <v>146</v>
      </c>
    </row>
    <row r="23" spans="1:6">
      <c r="A23" t="s">
        <v>24</v>
      </c>
      <c r="E23" s="3" t="s">
        <v>147</v>
      </c>
      <c r="F23" t="s">
        <v>148</v>
      </c>
    </row>
    <row r="24" spans="1:6">
      <c r="A24" t="s">
        <v>25</v>
      </c>
      <c r="E24" s="3" t="s">
        <v>149</v>
      </c>
      <c r="F24" t="s">
        <v>150</v>
      </c>
    </row>
    <row r="25" spans="1:6">
      <c r="A25" t="s">
        <v>26</v>
      </c>
      <c r="E25" s="3" t="s">
        <v>151</v>
      </c>
      <c r="F25" t="s">
        <v>152</v>
      </c>
    </row>
    <row r="26" spans="1:6">
      <c r="A26" t="s">
        <v>82</v>
      </c>
      <c r="E26" s="3" t="s">
        <v>153</v>
      </c>
      <c r="F26" t="s">
        <v>154</v>
      </c>
    </row>
    <row r="27" spans="1:6">
      <c r="A27" t="s">
        <v>30</v>
      </c>
      <c r="E27" s="3" t="s">
        <v>155</v>
      </c>
      <c r="F27" t="s">
        <v>156</v>
      </c>
    </row>
    <row r="28" spans="1:6">
      <c r="A28" t="s">
        <v>31</v>
      </c>
      <c r="E28" s="3" t="s">
        <v>157</v>
      </c>
      <c r="F28" t="s">
        <v>158</v>
      </c>
    </row>
    <row r="29" spans="1:6">
      <c r="A29" t="s">
        <v>159</v>
      </c>
      <c r="E29" s="3" t="s">
        <v>160</v>
      </c>
      <c r="F29" t="s">
        <v>161</v>
      </c>
    </row>
    <row r="30" spans="1:6">
      <c r="A30" t="s">
        <v>37</v>
      </c>
      <c r="E30" s="3" t="s">
        <v>162</v>
      </c>
      <c r="F30" t="s">
        <v>163</v>
      </c>
    </row>
    <row r="31" spans="1:6">
      <c r="E31" s="4" t="s">
        <v>164</v>
      </c>
      <c r="F31" t="s">
        <v>165</v>
      </c>
    </row>
    <row r="32" spans="1:6">
      <c r="E32" s="3" t="s">
        <v>166</v>
      </c>
      <c r="F32" t="s">
        <v>167</v>
      </c>
    </row>
    <row r="33" spans="1:6">
      <c r="E33" s="3" t="s">
        <v>168</v>
      </c>
      <c r="F33" t="s">
        <v>169</v>
      </c>
    </row>
    <row r="34" spans="1:6">
      <c r="A34" s="2" t="s">
        <v>170</v>
      </c>
      <c r="E34" s="3" t="s">
        <v>171</v>
      </c>
      <c r="F34" t="s">
        <v>172</v>
      </c>
    </row>
    <row r="35" spans="1:6">
      <c r="A35" t="s">
        <v>60</v>
      </c>
      <c r="E35" s="3" t="s">
        <v>173</v>
      </c>
      <c r="F35" t="s">
        <v>174</v>
      </c>
    </row>
    <row r="36" spans="1:6">
      <c r="A36" t="s">
        <v>47</v>
      </c>
      <c r="E36" s="3" t="s">
        <v>175</v>
      </c>
      <c r="F36" t="s">
        <v>176</v>
      </c>
    </row>
    <row r="37" spans="1:6">
      <c r="A37" t="s">
        <v>49</v>
      </c>
      <c r="E37" s="3" t="s">
        <v>177</v>
      </c>
      <c r="F37" t="s">
        <v>178</v>
      </c>
    </row>
    <row r="38" spans="1:6">
      <c r="A38" t="s">
        <v>77</v>
      </c>
      <c r="E38" s="3" t="s">
        <v>179</v>
      </c>
      <c r="F38" t="s">
        <v>180</v>
      </c>
    </row>
    <row r="39" spans="1:6">
      <c r="A39" t="s">
        <v>89</v>
      </c>
      <c r="E39" s="3" t="s">
        <v>181</v>
      </c>
      <c r="F39" t="s">
        <v>182</v>
      </c>
    </row>
    <row r="40" spans="1:6">
      <c r="A40" t="s">
        <v>183</v>
      </c>
      <c r="E40" s="3" t="s">
        <v>184</v>
      </c>
      <c r="F40" t="s">
        <v>185</v>
      </c>
    </row>
    <row r="41" spans="1:6">
      <c r="A41" t="s">
        <v>186</v>
      </c>
      <c r="E41" s="3" t="s">
        <v>187</v>
      </c>
      <c r="F41" t="s">
        <v>188</v>
      </c>
    </row>
    <row r="42" spans="1:6">
      <c r="E42" s="3" t="s">
        <v>189</v>
      </c>
      <c r="F42" t="s">
        <v>190</v>
      </c>
    </row>
    <row r="43" spans="1:6">
      <c r="A43" s="2" t="s">
        <v>41</v>
      </c>
      <c r="E43" s="3" t="s">
        <v>191</v>
      </c>
      <c r="F43" t="s">
        <v>192</v>
      </c>
    </row>
    <row r="44" spans="1:6">
      <c r="A44">
        <v>2023</v>
      </c>
      <c r="E44" s="3" t="s">
        <v>193</v>
      </c>
      <c r="F44" t="s">
        <v>194</v>
      </c>
    </row>
    <row r="45" spans="1:6">
      <c r="A45">
        <v>2024</v>
      </c>
      <c r="E45" s="3" t="s">
        <v>195</v>
      </c>
      <c r="F45" t="s">
        <v>196</v>
      </c>
    </row>
    <row r="46" spans="1:6">
      <c r="A46">
        <v>2025</v>
      </c>
      <c r="E46" s="3" t="s">
        <v>197</v>
      </c>
      <c r="F46" t="s">
        <v>198</v>
      </c>
    </row>
    <row r="47" spans="1:6">
      <c r="E47" s="3" t="s">
        <v>199</v>
      </c>
      <c r="F47" t="s">
        <v>200</v>
      </c>
    </row>
    <row r="48" spans="1:6">
      <c r="E48" s="3" t="s">
        <v>201</v>
      </c>
      <c r="F48" t="s">
        <v>202</v>
      </c>
    </row>
    <row r="49" spans="5:6">
      <c r="E49" s="3" t="s">
        <v>203</v>
      </c>
      <c r="F49" t="s">
        <v>204</v>
      </c>
    </row>
    <row r="50" spans="5:6">
      <c r="E50" s="3" t="s">
        <v>205</v>
      </c>
      <c r="F50" t="s">
        <v>206</v>
      </c>
    </row>
    <row r="51" spans="5:6">
      <c r="E51" s="3" t="s">
        <v>207</v>
      </c>
      <c r="F51" t="s">
        <v>208</v>
      </c>
    </row>
    <row r="52" spans="5:6">
      <c r="E52" s="3" t="s">
        <v>209</v>
      </c>
      <c r="F52" t="s">
        <v>210</v>
      </c>
    </row>
    <row r="53" spans="5:6">
      <c r="E53" s="3" t="s">
        <v>211</v>
      </c>
      <c r="F53" t="s">
        <v>212</v>
      </c>
    </row>
    <row r="54" spans="5:6">
      <c r="E54" s="3" t="s">
        <v>213</v>
      </c>
      <c r="F54" t="s">
        <v>214</v>
      </c>
    </row>
    <row r="55" spans="5:6">
      <c r="E55" s="3" t="s">
        <v>215</v>
      </c>
      <c r="F55" t="s">
        <v>216</v>
      </c>
    </row>
    <row r="56" spans="5:6">
      <c r="E56" s="3" t="s">
        <v>217</v>
      </c>
      <c r="F56" t="s">
        <v>218</v>
      </c>
    </row>
    <row r="57" spans="5:6">
      <c r="E57" s="3" t="s">
        <v>219</v>
      </c>
      <c r="F57" t="s">
        <v>220</v>
      </c>
    </row>
    <row r="58" spans="5:6">
      <c r="E58" s="3" t="s">
        <v>221</v>
      </c>
      <c r="F58" t="s">
        <v>222</v>
      </c>
    </row>
    <row r="59" spans="5:6">
      <c r="E59" s="3" t="s">
        <v>1</v>
      </c>
      <c r="F59" t="s">
        <v>223</v>
      </c>
    </row>
    <row r="60" spans="5:6">
      <c r="E60" s="3" t="s">
        <v>224</v>
      </c>
      <c r="F60" t="s">
        <v>225</v>
      </c>
    </row>
    <row r="61" spans="5:6">
      <c r="E61" s="3" t="s">
        <v>226</v>
      </c>
      <c r="F61" t="s">
        <v>227</v>
      </c>
    </row>
    <row r="62" spans="5:6">
      <c r="E62" s="3" t="s">
        <v>228</v>
      </c>
      <c r="F62" t="s">
        <v>229</v>
      </c>
    </row>
    <row r="63" spans="5:6">
      <c r="E63" s="3" t="s">
        <v>230</v>
      </c>
      <c r="F63" t="s">
        <v>231</v>
      </c>
    </row>
    <row r="64" spans="5:6">
      <c r="E64" s="4" t="s">
        <v>232</v>
      </c>
      <c r="F64" t="s">
        <v>233</v>
      </c>
    </row>
    <row r="65" spans="5:6">
      <c r="E65" s="3" t="s">
        <v>234</v>
      </c>
      <c r="F65" t="s">
        <v>235</v>
      </c>
    </row>
    <row r="66" spans="5:6">
      <c r="E66" s="3" t="s">
        <v>236</v>
      </c>
      <c r="F66" t="s">
        <v>237</v>
      </c>
    </row>
    <row r="67" spans="5:6">
      <c r="E67" s="3" t="s">
        <v>238</v>
      </c>
      <c r="F67" t="s">
        <v>239</v>
      </c>
    </row>
    <row r="68" spans="5:6">
      <c r="E68" s="3" t="s">
        <v>240</v>
      </c>
      <c r="F68" t="s">
        <v>241</v>
      </c>
    </row>
    <row r="69" spans="5:6">
      <c r="E69" s="3" t="s">
        <v>242</v>
      </c>
      <c r="F69" t="s">
        <v>243</v>
      </c>
    </row>
    <row r="70" spans="5:6">
      <c r="E70" s="3" t="s">
        <v>244</v>
      </c>
      <c r="F70" t="s">
        <v>245</v>
      </c>
    </row>
    <row r="71" spans="5:6">
      <c r="E71" s="3" t="s">
        <v>246</v>
      </c>
      <c r="F71" t="s">
        <v>247</v>
      </c>
    </row>
    <row r="72" spans="5:6">
      <c r="E72" s="3" t="s">
        <v>248</v>
      </c>
      <c r="F72" t="s">
        <v>249</v>
      </c>
    </row>
    <row r="73" spans="5:6">
      <c r="E73" s="3" t="s">
        <v>250</v>
      </c>
      <c r="F73" t="s">
        <v>251</v>
      </c>
    </row>
    <row r="74" spans="5:6">
      <c r="E74" s="3" t="s">
        <v>252</v>
      </c>
      <c r="F74" t="s">
        <v>253</v>
      </c>
    </row>
    <row r="75" spans="5:6">
      <c r="E75" s="3" t="s">
        <v>254</v>
      </c>
      <c r="F75" t="s">
        <v>255</v>
      </c>
    </row>
    <row r="76" spans="5:6">
      <c r="E76" s="3" t="s">
        <v>256</v>
      </c>
      <c r="F76" t="s">
        <v>257</v>
      </c>
    </row>
    <row r="77" spans="5:6">
      <c r="E77" s="5" t="s">
        <v>258</v>
      </c>
      <c r="F77" t="s">
        <v>259</v>
      </c>
    </row>
    <row r="78" spans="5:6">
      <c r="E78" s="4" t="s">
        <v>260</v>
      </c>
      <c r="F78" t="s">
        <v>261</v>
      </c>
    </row>
    <row r="79" spans="5:6">
      <c r="E79" s="3" t="s">
        <v>262</v>
      </c>
      <c r="F79" t="s">
        <v>263</v>
      </c>
    </row>
    <row r="80" spans="5:6">
      <c r="E80" s="3" t="s">
        <v>264</v>
      </c>
      <c r="F80" t="s">
        <v>265</v>
      </c>
    </row>
    <row r="81" spans="5:6">
      <c r="E81" s="3" t="s">
        <v>266</v>
      </c>
      <c r="F81" t="s">
        <v>267</v>
      </c>
    </row>
    <row r="82" spans="5:6">
      <c r="E82" s="3" t="s">
        <v>268</v>
      </c>
      <c r="F82" t="s">
        <v>269</v>
      </c>
    </row>
    <row r="83" spans="5:6">
      <c r="E83" s="3" t="s">
        <v>270</v>
      </c>
      <c r="F83" t="s">
        <v>271</v>
      </c>
    </row>
    <row r="84" spans="5:6">
      <c r="E84" s="3" t="s">
        <v>272</v>
      </c>
      <c r="F84" t="s">
        <v>273</v>
      </c>
    </row>
    <row r="85" spans="5:6">
      <c r="E85" s="3" t="s">
        <v>274</v>
      </c>
      <c r="F85" t="s">
        <v>275</v>
      </c>
    </row>
    <row r="86" spans="5:6">
      <c r="E86" s="3" t="s">
        <v>276</v>
      </c>
      <c r="F86" t="s">
        <v>277</v>
      </c>
    </row>
    <row r="87" spans="5:6">
      <c r="E87" s="3" t="s">
        <v>278</v>
      </c>
      <c r="F87" t="s">
        <v>279</v>
      </c>
    </row>
  </sheetData>
  <pageMargins left="0.7" right="0.7" top="0.75" bottom="0.75" header="0.3" footer="0.3"/>
  <pageSetup orientation="portrait" r:id="rId1"/>
  <headerFooter>
    <oddFooter>&amp;L&amp;1#&amp;"Calibri"&amp;11&amp;K000000Classification: Protected 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0865CA09F5341E448DE62DCF8B466D8E" ma:contentTypeVersion="6" ma:contentTypeDescription="Create a new document." ma:contentTypeScope="" ma:versionID="c50e9b1a99ed0e65e617019d0d9b337d">
  <xsd:schema xmlns:xsd="http://www.w3.org/2001/XMLSchema" xmlns:xs="http://www.w3.org/2001/XMLSchema" xmlns:p="http://schemas.microsoft.com/office/2006/metadata/properties" xmlns:ns2="a1b56782-eb65-457f-ade5-70c3e53718a1" xmlns:ns3="http://schemas.microsoft.com/sharepoint/v4" xmlns:ns4="aabe9fcf-683d-4bcd-af63-fb295c622968" targetNamespace="http://schemas.microsoft.com/office/2006/metadata/properties" ma:root="true" ma:fieldsID="1da5ece87313e8d4eaa67d4018488b72" ns2:_="" ns3:_="" ns4:_="">
    <xsd:import namespace="a1b56782-eb65-457f-ade5-70c3e53718a1"/>
    <xsd:import namespace="http://schemas.microsoft.com/sharepoint/v4"/>
    <xsd:import namespace="aabe9fcf-683d-4bcd-af63-fb295c622968"/>
    <xsd:element name="properties">
      <xsd:complexType>
        <xsd:sequence>
          <xsd:element name="documentManagement">
            <xsd:complexType>
              <xsd:all>
                <xsd:element ref="ns2:_dlc_DocId" minOccurs="0"/>
                <xsd:element ref="ns2:_dlc_DocIdUrl" minOccurs="0"/>
                <xsd:element ref="ns2:_dlc_DocIdPersistId" minOccurs="0"/>
                <xsd:element ref="ns3:IconOverla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b56782-eb65-457f-ade5-70c3e53718a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1"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abe9fcf-683d-4bcd-af63-fb295c622968"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_dlc_DocId xmlns="a1b56782-eb65-457f-ade5-70c3e53718a1">SENIORS-92-53074</_dlc_DocId>
    <_dlc_DocIdUrl xmlns="a1b56782-eb65-457f-ade5-70c3e53718a1">
      <Url>https://sh.sp.alberta.ca/Housing/SRHS/_layouts/15/DocIdRedir.aspx?ID=SENIORS-92-53074</Url>
      <Description>SENIORS-92-53074</Description>
    </_dlc_DocIdUrl>
    <_dlc_DocIdPersistId xmlns="a1b56782-eb65-457f-ade5-70c3e53718a1">false</_dlc_DocIdPersistId>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9AFB27-2722-4E8A-9547-10F38F137941}">
  <ds:schemaRefs>
    <ds:schemaRef ds:uri="http://schemas.microsoft.com/sharepoint/events"/>
  </ds:schemaRefs>
</ds:datastoreItem>
</file>

<file path=customXml/itemProps2.xml><?xml version="1.0" encoding="utf-8"?>
<ds:datastoreItem xmlns:ds="http://schemas.openxmlformats.org/officeDocument/2006/customXml" ds:itemID="{62E36F54-C5BB-4486-958D-79BA54106B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b56782-eb65-457f-ade5-70c3e53718a1"/>
    <ds:schemaRef ds:uri="http://schemas.microsoft.com/sharepoint/v4"/>
    <ds:schemaRef ds:uri="aabe9fcf-683d-4bcd-af63-fb295c6229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3703DBE-7A04-4A1B-9955-D889D29F681C}">
  <ds:schemaRefs>
    <ds:schemaRef ds:uri="http://schemas.microsoft.com/office/2006/metadata/longProperties"/>
  </ds:schemaRefs>
</ds:datastoreItem>
</file>

<file path=customXml/itemProps4.xml><?xml version="1.0" encoding="utf-8"?>
<ds:datastoreItem xmlns:ds="http://schemas.openxmlformats.org/officeDocument/2006/customXml" ds:itemID="{43D92145-4C37-458B-9065-5763A300D8CB}">
  <ds:schemaRefs>
    <ds:schemaRef ds:uri="http://schemas.microsoft.com/office/2006/metadata/properties"/>
    <ds:schemaRef ds:uri="http://schemas.microsoft.com/office/infopath/2007/PartnerControls"/>
    <ds:schemaRef ds:uri="http://schemas.microsoft.com/sharepoint/v4"/>
    <ds:schemaRef ds:uri="a1b56782-eb65-457f-ade5-70c3e53718a1"/>
  </ds:schemaRefs>
</ds:datastoreItem>
</file>

<file path=customXml/itemProps5.xml><?xml version="1.0" encoding="utf-8"?>
<ds:datastoreItem xmlns:ds="http://schemas.openxmlformats.org/officeDocument/2006/customXml" ds:itemID="{F354ED8A-F8D2-4B71-AEAE-670A8A42E41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Instructions</vt:lpstr>
      <vt:lpstr>Summary</vt:lpstr>
      <vt:lpstr>Social Housing</vt:lpstr>
      <vt:lpstr>Lodge</vt:lpstr>
      <vt:lpstr>Affordable Housing</vt:lpstr>
      <vt:lpstr>Private Non Profit</vt:lpstr>
      <vt:lpstr>Other Housing</vt:lpstr>
      <vt:lpstr>List</vt:lpstr>
      <vt:lpstr>'Affordable Housing'!Print_Area</vt:lpstr>
      <vt:lpstr>Instructions!Print_Area</vt:lpstr>
      <vt:lpstr>Lodge!Print_Area</vt:lpstr>
      <vt:lpstr>'Other Housing'!Print_Area</vt:lpstr>
      <vt:lpstr>'Private Non Profit'!Print_Area</vt:lpstr>
      <vt:lpstr>'Social Housing'!Print_Area</vt:lpstr>
      <vt:lpstr>Summary!Print_Area</vt:lpstr>
      <vt:lpstr>'Social Housing'!Print_Titles</vt:lpstr>
    </vt:vector>
  </TitlesOfParts>
  <Manager/>
  <Company>Government Of Alberta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Management Body 2018 Budget &amp; Forecasts</dc:title>
  <dc:subject/>
  <dc:creator>Jarett Hailes</dc:creator>
  <cp:keywords/>
  <dc:description/>
  <cp:lastModifiedBy>Tammy Menssa</cp:lastModifiedBy>
  <cp:revision/>
  <dcterms:created xsi:type="dcterms:W3CDTF">2013-10-11T01:43:55Z</dcterms:created>
  <dcterms:modified xsi:type="dcterms:W3CDTF">2022-06-30T23:55:46Z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MQAQSS5VPFXC-1-2823</vt:lpwstr>
  </property>
  <property fmtid="{D5CDD505-2E9C-101B-9397-08002B2CF9AE}" pid="3" name="_dlc_DocIdItemGuid">
    <vt:lpwstr>b09d57c4-eb4a-4f43-b723-5e8b377ee892</vt:lpwstr>
  </property>
  <property fmtid="{D5CDD505-2E9C-101B-9397-08002B2CF9AE}" pid="4" name="_dlc_DocIdUrl">
    <vt:lpwstr>https://maportal.gov.ab.ca/Housing/HAL/_layouts/DocIdRedir.aspx?ID=MQAQSS5VPFXC-1-2823, MQAQSS5VPFXC-1-2823</vt:lpwstr>
  </property>
  <property fmtid="{D5CDD505-2E9C-101B-9397-08002B2CF9AE}" pid="5" name="ContentTypeId">
    <vt:lpwstr>0x0101000865CA09F5341E448DE62DCF8B466D8E</vt:lpwstr>
  </property>
  <property fmtid="{D5CDD505-2E9C-101B-9397-08002B2CF9AE}" pid="6" name="URL">
    <vt:lpwstr/>
  </property>
  <property fmtid="{D5CDD505-2E9C-101B-9397-08002B2CF9AE}" pid="7" name="xd_Signature">
    <vt:bool>false</vt:bool>
  </property>
  <property fmtid="{D5CDD505-2E9C-101B-9397-08002B2CF9AE}" pid="8" name="xd_ProgID">
    <vt:lpwstr/>
  </property>
  <property fmtid="{D5CDD505-2E9C-101B-9397-08002B2CF9AE}" pid="9" name="TemplateUrl">
    <vt:lpwstr/>
  </property>
  <property fmtid="{D5CDD505-2E9C-101B-9397-08002B2CF9AE}" pid="10" name="MSIP_Label_abf2ea38-542c-4b75-bd7d-582ec36a519f_Enabled">
    <vt:lpwstr>true</vt:lpwstr>
  </property>
  <property fmtid="{D5CDD505-2E9C-101B-9397-08002B2CF9AE}" pid="11" name="MSIP_Label_abf2ea38-542c-4b75-bd7d-582ec36a519f_SetDate">
    <vt:lpwstr>2022-06-01T15:14:47Z</vt:lpwstr>
  </property>
  <property fmtid="{D5CDD505-2E9C-101B-9397-08002B2CF9AE}" pid="12" name="MSIP_Label_abf2ea38-542c-4b75-bd7d-582ec36a519f_Method">
    <vt:lpwstr>Standard</vt:lpwstr>
  </property>
  <property fmtid="{D5CDD505-2E9C-101B-9397-08002B2CF9AE}" pid="13" name="MSIP_Label_abf2ea38-542c-4b75-bd7d-582ec36a519f_Name">
    <vt:lpwstr>Protected A</vt:lpwstr>
  </property>
  <property fmtid="{D5CDD505-2E9C-101B-9397-08002B2CF9AE}" pid="14" name="MSIP_Label_abf2ea38-542c-4b75-bd7d-582ec36a519f_SiteId">
    <vt:lpwstr>2bb51c06-af9b-42c5-8bf5-3c3b7b10850b</vt:lpwstr>
  </property>
  <property fmtid="{D5CDD505-2E9C-101B-9397-08002B2CF9AE}" pid="15" name="MSIP_Label_abf2ea38-542c-4b75-bd7d-582ec36a519f_ActionId">
    <vt:lpwstr>540361cf-628a-44e8-9c21-2d1b1ad34bd7</vt:lpwstr>
  </property>
  <property fmtid="{D5CDD505-2E9C-101B-9397-08002B2CF9AE}" pid="16" name="MSIP_Label_abf2ea38-542c-4b75-bd7d-582ec36a519f_ContentBits">
    <vt:lpwstr>2</vt:lpwstr>
  </property>
</Properties>
</file>